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65516" windowWidth="20880" windowHeight="19460" firstSheet="1" activeTab="3"/>
  </bookViews>
  <sheets>
    <sheet name="BICYCLE CALIBRATION KS " sheetId="1" r:id="rId1"/>
    <sheet name="BICYCLE CALIBRATION BW" sheetId="2" r:id="rId2"/>
    <sheet name="COURSE MEASUREMENT 5K" sheetId="3" r:id="rId3"/>
    <sheet name="APPLICATION FOR CERTIFICATION" sheetId="4" r:id="rId4"/>
    <sheet name="STEEL TAPING DATA SHEET" sheetId="5" r:id="rId5"/>
    <sheet name="CALIBRATION COURSE" sheetId="6" r:id="rId6"/>
    <sheet name="Sheet6" sheetId="7" r:id="rId7"/>
    <sheet name="Sheet7" sheetId="8" r:id="rId8"/>
    <sheet name="Sheet8" sheetId="9" r:id="rId9"/>
    <sheet name="Sheet9" sheetId="10" r:id="rId10"/>
    <sheet name="Sheet10" sheetId="11" r:id="rId11"/>
    <sheet name="Sheet11" sheetId="12" r:id="rId12"/>
    <sheet name="Sheet12" sheetId="13" r:id="rId13"/>
    <sheet name="Sheet13" sheetId="14" r:id="rId14"/>
    <sheet name="Sheet14" sheetId="15" r:id="rId15"/>
    <sheet name="Sheet15" sheetId="16" r:id="rId16"/>
    <sheet name="Sheet16" sheetId="17" r:id="rId17"/>
  </sheets>
  <definedNames/>
  <calcPr fullCalcOnLoad="1"/>
</workbook>
</file>

<file path=xl/sharedStrings.xml><?xml version="1.0" encoding="utf-8"?>
<sst xmlns="http://schemas.openxmlformats.org/spreadsheetml/2006/main" count="451" uniqueCount="306">
  <si>
    <t>If you wish, you may  now adjust the course to obtain the even distance (such as one</t>
  </si>
  <si>
    <t>kilometer). This is not necessary as you may choose instead to use an odd-distance course</t>
  </si>
  <si>
    <t>whose end-points are pre-existing permanent objects in the road to guard against hazards</t>
  </si>
  <si>
    <t xml:space="preserve">How many times did you measure the calibration course? </t>
  </si>
  <si>
    <t>7.</t>
  </si>
  <si>
    <t>Measuring Team Leader:</t>
  </si>
  <si>
    <t>,</t>
  </si>
  <si>
    <t>(telephone #)</t>
  </si>
  <si>
    <t>294 West End Blvd., Winston-Salem, NC 27101-1234</t>
  </si>
  <si>
    <t>Credentials or Experience:</t>
  </si>
  <si>
    <t>8.</t>
  </si>
  <si>
    <t>List Names and Duties of Team Members:</t>
  </si>
  <si>
    <t>Tape Holder, Stenographer</t>
  </si>
  <si>
    <t>9.</t>
  </si>
  <si>
    <r>
      <t xml:space="preserve">Submit a </t>
    </r>
    <r>
      <rPr>
        <b/>
        <sz val="10"/>
        <rFont val="Helv"/>
        <family val="0"/>
      </rPr>
      <t>map</t>
    </r>
    <r>
      <rPr>
        <sz val="10"/>
        <rFont val="Helv"/>
        <family val="0"/>
      </rPr>
      <t xml:space="preserve"> showing this calibration course, showing the name of the road (and relevant cross streets),</t>
    </r>
  </si>
  <si>
    <t>and the exact locations of the start and finish points, including taped distances from nearby</t>
  </si>
  <si>
    <t>permanent landmarks.</t>
  </si>
  <si>
    <t>10.</t>
  </si>
  <si>
    <t>X</t>
  </si>
  <si>
    <t>26 ft</t>
  </si>
  <si>
    <t>concrete/brick streets roads</t>
  </si>
  <si>
    <t>undefined paved surface</t>
  </si>
  <si>
    <t>paved bike path</t>
  </si>
  <si>
    <t>undefined dirt surface</t>
  </si>
  <si>
    <t>unpaved bike path</t>
  </si>
  <si>
    <t>undefined grass surface</t>
  </si>
  <si>
    <t>trail (single file)</t>
  </si>
  <si>
    <t>track (curbed or uncurbed)</t>
  </si>
  <si>
    <t>If your course includes any unpaved sections, please attach a detail of the method(s) used to</t>
  </si>
  <si>
    <t>measure such sections.</t>
  </si>
  <si>
    <t>A. Counts for full calibration course</t>
  </si>
  <si>
    <t>B. Counts for one tape length</t>
  </si>
  <si>
    <t>C. Divide A by B</t>
  </si>
  <si>
    <t>D. Number of full tape lengths</t>
  </si>
  <si>
    <t>32. Describe the weathers conditions during the calibration and measure rides.</t>
  </si>
  <si>
    <t>33. Did you perform both the pre–measurement and post–measurement calibration and the measure–</t>
  </si>
  <si>
    <t xml:space="preserve">         ment of the race course on the same day?</t>
  </si>
  <si>
    <t xml:space="preserve">Name of Calibration Course </t>
  </si>
  <si>
    <t>City and State</t>
  </si>
  <si>
    <t>Start Time</t>
  </si>
  <si>
    <t>Finish Time</t>
  </si>
  <si>
    <t>separate sheet the exact procedures used; also include a copy of the original field notes from the</t>
  </si>
  <si>
    <t>measurement.</t>
  </si>
  <si>
    <t>15.</t>
  </si>
  <si>
    <r>
      <t xml:space="preserve">If </t>
    </r>
    <r>
      <rPr>
        <sz val="10"/>
        <rFont val="Helv"/>
        <family val="0"/>
      </rPr>
      <t xml:space="preserve">the calibration course was measured by </t>
    </r>
    <r>
      <rPr>
        <b/>
        <sz val="10"/>
        <rFont val="Helv"/>
        <family val="0"/>
      </rPr>
      <t>steel tape</t>
    </r>
    <r>
      <rPr>
        <sz val="10"/>
        <rFont val="Helv"/>
        <family val="0"/>
      </rPr>
      <t>, fill out a copy of the calibration course data</t>
    </r>
  </si>
  <si>
    <t>sheet for steel taping and complete the following:</t>
  </si>
  <si>
    <t>16.</t>
  </si>
  <si>
    <t>How much tension was applied to the tape while measuring?</t>
  </si>
  <si>
    <t>10 LPF</t>
  </si>
  <si>
    <t>17.</t>
  </si>
  <si>
    <t>How was the tension maintained?</t>
  </si>
  <si>
    <t>Spring scale</t>
  </si>
  <si>
    <t>18.</t>
  </si>
  <si>
    <t>Was the tape free of and kinks, crimps, or splices?</t>
  </si>
  <si>
    <t>19.</t>
  </si>
  <si>
    <t>Bicycle check. This is a check against miscounting the number of tape lengths. (If you used a</t>
  </si>
  <si>
    <t>gross measurement check other than a bicycle, please explain.)</t>
  </si>
  <si>
    <t>1.0000000  +  (.0000116     x [Temp (C) - 20])</t>
  </si>
  <si>
    <t>1.0000000  +  (.00000645  x [Temp (F) - 68])</t>
  </si>
  <si>
    <t>NOTE: For temperatures below 20° C (68° F), factor is less than one</t>
  </si>
  <si>
    <t xml:space="preserve">                 For temperatures above 20° C (68° F), factor is greater than one</t>
  </si>
  <si>
    <t>5.</t>
  </si>
  <si>
    <t>Multiply the temperature correction factor by the average raw measurement of the course</t>
  </si>
  <si>
    <t>(line 3).</t>
  </si>
  <si>
    <t>correction factor</t>
  </si>
  <si>
    <t>avg. raw measurement</t>
  </si>
  <si>
    <t>corrected measurement</t>
  </si>
  <si>
    <t>6.</t>
  </si>
  <si>
    <t>COURSE LAYOUT AND MARKING</t>
  </si>
  <si>
    <r>
      <t xml:space="preserve">17. Is your </t>
    </r>
    <r>
      <rPr>
        <b/>
        <sz val="10"/>
        <rFont val="Helv"/>
        <family val="0"/>
      </rPr>
      <t>course map</t>
    </r>
    <r>
      <rPr>
        <sz val="10"/>
        <rFont val="Helv"/>
        <family val="0"/>
      </rPr>
      <t xml:space="preserve"> attached?</t>
    </r>
  </si>
  <si>
    <t>NOTE: The course map need not be to scale but must indicate the direction of north. It must also be in one color</t>
  </si>
  <si>
    <r>
      <t xml:space="preserve">and fit on 8.5x11 paper. Descriptions of the exact positions on the </t>
    </r>
    <r>
      <rPr>
        <b/>
        <sz val="10"/>
        <rFont val="Helv"/>
        <family val="0"/>
      </rPr>
      <t>start, finish,</t>
    </r>
    <r>
      <rPr>
        <sz val="10"/>
        <rFont val="Helv"/>
        <family val="0"/>
      </rPr>
      <t xml:space="preserve"> and all </t>
    </r>
    <r>
      <rPr>
        <b/>
        <sz val="10"/>
        <rFont val="Helv"/>
        <family val="0"/>
      </rPr>
      <t>turn-arounds</t>
    </r>
  </si>
  <si>
    <t>relative to permanent landmarks must be included on the map. Details of any restricted portions where</t>
  </si>
  <si>
    <t>such as repaving. If you adjusted the course, explain what you did.</t>
  </si>
  <si>
    <t>Final Adjusted Length of Calibration Course</t>
  </si>
  <si>
    <t>Name of Calibration Course</t>
  </si>
  <si>
    <t>Length of Calibration Course</t>
  </si>
  <si>
    <t>Date(s) measured</t>
  </si>
  <si>
    <t>Method Used to Measure Calibration Course</t>
  </si>
  <si>
    <t>Steel Tape</t>
  </si>
  <si>
    <t>The Calibrated Bicycle Method (continued)</t>
  </si>
  <si>
    <t>21. Does your course contain any turn–around (double–back) points?</t>
  </si>
  <si>
    <t>(YES or NO) If</t>
  </si>
  <si>
    <t>Is this calibration course: STRAIGHT?</t>
  </si>
  <si>
    <t>PAVED?</t>
  </si>
  <si>
    <t>11.</t>
  </si>
  <si>
    <t>How are the start and finish points marked?</t>
  </si>
  <si>
    <t>Concrete nail and washers, plus paint stencil</t>
  </si>
  <si>
    <t>12.</t>
  </si>
  <si>
    <t>Are the start and finish points located in the road where a bicycle wheel can touch them or</t>
  </si>
  <si>
    <t>elsewhere?</t>
  </si>
  <si>
    <t>One foot from the curb, on the road.</t>
  </si>
  <si>
    <t>13.</t>
  </si>
  <si>
    <t>Approximate altitude of the calibration course</t>
  </si>
  <si>
    <t>920 ft</t>
  </si>
  <si>
    <r>
      <t>Mark end points in a permanent way (concrete or PK nails).</t>
    </r>
    <r>
      <rPr>
        <sz val="10"/>
        <rFont val="Helv"/>
        <family val="0"/>
      </rPr>
      <t xml:space="preserve"> Paint will fade. The calibration course,</t>
    </r>
  </si>
  <si>
    <t>once certified, can be used to measure many courses. TAKE CARE OF IT!</t>
  </si>
  <si>
    <t>14.</t>
  </si>
  <si>
    <r>
      <t xml:space="preserve">If </t>
    </r>
    <r>
      <rPr>
        <sz val="10"/>
        <rFont val="Helv"/>
        <family val="0"/>
      </rPr>
      <t xml:space="preserve">the calibration course was measured by </t>
    </r>
    <r>
      <rPr>
        <b/>
        <sz val="10"/>
        <rFont val="Helv"/>
        <family val="0"/>
      </rPr>
      <t>Electronic Distance Meter (EDM)</t>
    </r>
    <r>
      <rPr>
        <sz val="10"/>
        <rFont val="Helv"/>
        <family val="0"/>
      </rPr>
      <t>, describe on a</t>
    </r>
  </si>
  <si>
    <t>25. Straight–Line Distance (as the crow flies) between Start and Finish</t>
  </si>
  <si>
    <t>26. Altitude of Race Course (above mean sea level)</t>
  </si>
  <si>
    <t>start</t>
  </si>
  <si>
    <t>finish</t>
  </si>
  <si>
    <t>highest</t>
  </si>
  <si>
    <t>lowest</t>
  </si>
  <si>
    <t>27. Total Climb (summation of all up–hill altitude changes)</t>
  </si>
  <si>
    <t>(optional)</t>
  </si>
  <si>
    <t>28. Type of Surface (give percentages)</t>
  </si>
  <si>
    <t>curbed streets</t>
  </si>
  <si>
    <t>graded dirt road</t>
  </si>
  <si>
    <t>uncurbed streets/roads</t>
  </si>
  <si>
    <t>ungraded dirt road</t>
  </si>
  <si>
    <t>concrete sidewalk</t>
  </si>
  <si>
    <t>gravel road</t>
  </si>
  <si>
    <t>Fix it! Then go to the calibration course and recalibrate.</t>
  </si>
  <si>
    <t xml:space="preserve">If either of the Constants for the Day (for measurements #1 and #2) are not the same as the Working </t>
  </si>
  <si>
    <t>Constant, recalculate the length of the course here.</t>
  </si>
  <si>
    <t>Final Course</t>
  </si>
  <si>
    <t>for day</t>
  </si>
  <si>
    <t>The length of the race course is the lesser of the two lengths calculated above.</t>
  </si>
  <si>
    <t>Measured course length</t>
  </si>
  <si>
    <t>.</t>
  </si>
  <si>
    <t>Desired course length</t>
  </si>
  <si>
    <t>Use a steel tape to add or subtract distance as required to bring the minimum length to the same value</t>
  </si>
  <si>
    <t>as the desired course length.</t>
  </si>
  <si>
    <t>How much did you add or subtract, and where (start, finish, turn-around point)?</t>
  </si>
  <si>
    <t>Added at start.</t>
  </si>
  <si>
    <t>29. Have you included your start, finish, and turn–around (if applicable) diagrams on your map?</t>
  </si>
  <si>
    <t>30. How did you mark the start and finish points (and turn–around points)?</t>
  </si>
  <si>
    <t>Pavement Temperature: Start</t>
  </si>
  <si>
    <t>Average</t>
  </si>
  <si>
    <t>Measurements and Calculations:</t>
  </si>
  <si>
    <t>1.</t>
  </si>
  <si>
    <t>First Measurement. This establishes tentative start and finish marks which should not be</t>
  </si>
  <si>
    <t>changed until the final adjustment on line 6 below.</t>
  </si>
  <si>
    <t>x</t>
  </si>
  <si>
    <t>+</t>
  </si>
  <si>
    <t># tape</t>
  </si>
  <si>
    <t>distance per</t>
  </si>
  <si>
    <t>partial tape</t>
  </si>
  <si>
    <t>measured distance</t>
  </si>
  <si>
    <t>lengths</t>
  </si>
  <si>
    <t>tape length</t>
  </si>
  <si>
    <t>2.</t>
  </si>
  <si>
    <t>3.</t>
  </si>
  <si>
    <t>Average Raw (uncorrected) Measurement of Course</t>
  </si>
  <si>
    <t>4.</t>
  </si>
  <si>
    <t>Temperature Correction. Use the average pavement temperature during measurement, in</t>
  </si>
  <si>
    <t>whichever formula is appropriate (for Celsius or Fahrenheit temperature). Work out</t>
  </si>
  <si>
    <t>answer to at least seven digits beyond the decimal point.</t>
  </si>
  <si>
    <t>Conversion factor =</t>
  </si>
  <si>
    <t>SUMMARY OF MEASUREMENTS</t>
  </si>
  <si>
    <t>10. Date(s) of measurements</t>
  </si>
  <si>
    <t>11. How many measurements of the course were made?</t>
  </si>
  <si>
    <t>12. Name(s) of measurer(s)</t>
  </si>
  <si>
    <t>13. Exact length of course</t>
  </si>
  <si>
    <t>14. Difference between longest and shortest measurements</t>
  </si>
  <si>
    <t>15. Which measurement was used to establish the final race course and why?</t>
  </si>
  <si>
    <t>Shortest, guarentee race isn't short.</t>
  </si>
  <si>
    <r>
      <t xml:space="preserve">16. Is your </t>
    </r>
    <r>
      <rPr>
        <b/>
        <sz val="10"/>
        <rFont val="Helv"/>
        <family val="0"/>
      </rPr>
      <t>course measurement data sheet</t>
    </r>
    <r>
      <rPr>
        <sz val="10"/>
        <rFont val="Helv"/>
        <family val="0"/>
      </rPr>
      <t xml:space="preserve"> attached?</t>
    </r>
  </si>
  <si>
    <t>2. Now measure the course, including all intermediate distances, using the working</t>
  </si>
  <si>
    <r>
      <t xml:space="preserve">constant. Enter the data on the </t>
    </r>
    <r>
      <rPr>
        <b/>
        <sz val="11"/>
        <color indexed="8"/>
        <rFont val="Helv"/>
        <family val="0"/>
      </rPr>
      <t>"Course Measurement Data Sheet"</t>
    </r>
    <r>
      <rPr>
        <sz val="10"/>
        <color indexed="8"/>
        <rFont val="Helv"/>
        <family val="0"/>
      </rPr>
      <t>.</t>
    </r>
  </si>
  <si>
    <t>3. Recalibrate the bicycle by riding the calibration course 4 times, recording data as follows:</t>
  </si>
  <si>
    <t>FINISH CONSTANT = number of counts in one kilometer or mile, calculated from</t>
  </si>
  <si>
    <r>
      <t xml:space="preserve">Postmeasure average count, and multiplied by </t>
    </r>
    <r>
      <rPr>
        <b/>
        <sz val="11"/>
        <color indexed="8"/>
        <rFont val="Helv"/>
        <family val="0"/>
      </rPr>
      <t>1.001 "safety factor"</t>
    </r>
    <r>
      <rPr>
        <sz val="10"/>
        <color indexed="8"/>
        <rFont val="Helv"/>
        <family val="0"/>
      </rPr>
      <t>.</t>
    </r>
  </si>
  <si>
    <t>Finish Constant =</t>
  </si>
  <si>
    <r>
      <t xml:space="preserve">Constant for the Day = </t>
    </r>
    <r>
      <rPr>
        <b/>
        <sz val="11"/>
        <color indexed="8"/>
        <rFont val="Helv"/>
        <family val="0"/>
      </rPr>
      <t>Either</t>
    </r>
    <r>
      <rPr>
        <sz val="10"/>
        <color indexed="8"/>
        <rFont val="Helv"/>
        <family val="0"/>
      </rPr>
      <t xml:space="preserve"> the Working Constant </t>
    </r>
    <r>
      <rPr>
        <b/>
        <sz val="11"/>
        <color indexed="8"/>
        <rFont val="Helv"/>
        <family val="0"/>
      </rPr>
      <t>or</t>
    </r>
    <r>
      <rPr>
        <sz val="10"/>
        <color indexed="8"/>
        <rFont val="Helv"/>
        <family val="0"/>
      </rPr>
      <t xml:space="preserve"> the Finish Constant, whichever is the</t>
    </r>
  </si>
  <si>
    <t>larger.</t>
  </si>
  <si>
    <t>CONSTANT FOR THE DAY =</t>
  </si>
  <si>
    <t>Remember, each day's measurement must be preceded and followed by a calibration run.</t>
  </si>
  <si>
    <t>You may measure as much as you want in a day, just so calibration precedes and follows it in</t>
  </si>
  <si>
    <t>cones and monitors are required must be detailed. Include a line representing the actual measured</t>
  </si>
  <si>
    <t>path.</t>
  </si>
  <si>
    <t xml:space="preserve">         YES, show them on course map, located exactly.</t>
  </si>
  <si>
    <t>22. Does your course contain any winding or "S" curved sections?</t>
  </si>
  <si>
    <t xml:space="preserve">         If YES, be sure your map makes it clear how your measured.</t>
  </si>
  <si>
    <t>23. Did your measure an unrestricted route? Do the runners have use of the entire road, from curb to curb?</t>
  </si>
  <si>
    <t>If your course required cones or barriers to keep runners on the proper route, be sure your map shows</t>
  </si>
  <si>
    <t>their exact locations, just as you would locate start and finish.</t>
  </si>
  <si>
    <t>24. Type of course (check one)</t>
  </si>
  <si>
    <t>one loop</t>
  </si>
  <si>
    <t>time(s)</t>
  </si>
  <si>
    <t>same out/back</t>
  </si>
  <si>
    <t>figure eight</t>
  </si>
  <si>
    <t>several out/back sections</t>
  </si>
  <si>
    <t>partial loop</t>
  </si>
  <si>
    <t>keyhole (out/loop/back)</t>
  </si>
  <si>
    <t>complex of different loops</t>
  </si>
  <si>
    <t>point–to–point</t>
  </si>
  <si>
    <t>Difference between</t>
  </si>
  <si>
    <t>Measurement</t>
  </si>
  <si>
    <t>(Less than</t>
  </si>
  <si>
    <t>lengths #1 and #2</t>
  </si>
  <si>
    <t>#1</t>
  </si>
  <si>
    <t>=</t>
  </si>
  <si>
    <t>Comparison</t>
  </si>
  <si>
    <t>0.0008?)</t>
  </si>
  <si>
    <r>
      <t>IMPORTANT. Before</t>
    </r>
    <r>
      <rPr>
        <sz val="10"/>
        <color indexed="8"/>
        <rFont val="Helv"/>
        <family val="0"/>
      </rPr>
      <t xml:space="preserve"> you leave the course, compare the two measurements. They should agree to</t>
    </r>
  </si>
  <si>
    <t>within 0.08%. If the two preliminary measurements do not agree to within 0.08%, something is wrong.</t>
  </si>
  <si>
    <t>measurement. A smart measurer will recalibrate frequently—you never know when a flat tire</t>
  </si>
  <si>
    <t>is coming!</t>
  </si>
  <si>
    <t>CONVERSION FACTOR: 1 mile = 1.609344 kilometers</t>
  </si>
  <si>
    <t>Name of Course or Race Name</t>
  </si>
  <si>
    <t>Name of Measurer #1</t>
  </si>
  <si>
    <t>Working Constant #1</t>
  </si>
  <si>
    <t>Date</t>
  </si>
  <si>
    <t>Start Time:</t>
  </si>
  <si>
    <t>Finish Time:</t>
  </si>
  <si>
    <t>Name of Measurer #2</t>
  </si>
  <si>
    <t>Working Constant #2</t>
  </si>
  <si>
    <t xml:space="preserve"> </t>
  </si>
  <si>
    <r>
      <t>Measurement Data.</t>
    </r>
    <r>
      <rPr>
        <sz val="10"/>
        <color indexed="8"/>
        <rFont val="Helv"/>
        <family val="0"/>
      </rPr>
      <t xml:space="preserve"> Use the first measurement ride to lay out the start/finish points and all</t>
    </r>
  </si>
  <si>
    <t>Country Club Calibration Course</t>
  </si>
  <si>
    <t>1000 ft</t>
  </si>
  <si>
    <t>(336) 777-8067</t>
  </si>
  <si>
    <t>Bill Walker</t>
  </si>
  <si>
    <t>Bill Walker</t>
  </si>
  <si>
    <t>Bill Walker</t>
  </si>
  <si>
    <t>St Leos School 5K</t>
  </si>
  <si>
    <t>Nail and washer driven into pavement, along with paint markings.</t>
  </si>
  <si>
    <t>Note: You need not adjust intermediate points unless certification is desired for those points as well.</t>
  </si>
  <si>
    <t>Did you adjust the intermediate points and, if so, how?</t>
  </si>
  <si>
    <t>31. Did the same person ride the bicycle on both the calibration course and the race course for any given</t>
  </si>
  <si>
    <t xml:space="preserve">         measurement?</t>
  </si>
  <si>
    <t>6. Should this course replace a previously–certified course? If so, give name/number of course to be</t>
  </si>
  <si>
    <t xml:space="preserve">      replaced.</t>
  </si>
  <si>
    <t>NO</t>
  </si>
  <si>
    <t>CALIBRATION OF BICYCLE</t>
  </si>
  <si>
    <t>7. Did you calibrate the bicycle on a calibration course previously certified by  the Road Running</t>
  </si>
  <si>
    <t xml:space="preserve">      Technical Committee?</t>
  </si>
  <si>
    <t>YES</t>
  </si>
  <si>
    <t>(YES or NO)</t>
  </si>
  <si>
    <t xml:space="preserve">      If YES, enclose a copy of the letter or certificate, and map, verifying RRTC certification of the</t>
  </si>
  <si>
    <t xml:space="preserve">      calibration course.</t>
  </si>
  <si>
    <t xml:space="preserve">      If NO, you must enclose an Application for Certification of Calibration Course</t>
  </si>
  <si>
    <r>
      <t xml:space="preserve">8. Is your </t>
    </r>
    <r>
      <rPr>
        <b/>
        <sz val="10"/>
        <rFont val="Helv"/>
        <family val="0"/>
      </rPr>
      <t>bicycle calibration data sheet</t>
    </r>
    <r>
      <rPr>
        <sz val="10"/>
        <rFont val="Helv"/>
        <family val="0"/>
      </rPr>
      <t xml:space="preserve"> attached?</t>
    </r>
  </si>
  <si>
    <t>9. Did you include the factor 1.001 in your calibration constant?</t>
  </si>
  <si>
    <t>WORKING CONSTANT = Number of counts in kilometer or mile, calculated from</t>
  </si>
  <si>
    <r>
      <t xml:space="preserve">pre–measurement average count, and multiplied by </t>
    </r>
    <r>
      <rPr>
        <b/>
        <sz val="10"/>
        <color indexed="8"/>
        <rFont val="Helv"/>
        <family val="0"/>
      </rPr>
      <t>1.001 "safety factor"</t>
    </r>
    <r>
      <rPr>
        <sz val="10"/>
        <color indexed="8"/>
        <rFont val="Helv"/>
        <family val="0"/>
      </rPr>
      <t>.</t>
    </r>
  </si>
  <si>
    <t>Working Constant =</t>
  </si>
  <si>
    <t>per mile</t>
  </si>
  <si>
    <t>per kilometer</t>
  </si>
  <si>
    <t>per foot</t>
  </si>
  <si>
    <t>No, intermediate measurements were within 5 meters.</t>
  </si>
  <si>
    <t>The Calibrated Bicycle Method</t>
  </si>
  <si>
    <t xml:space="preserve">1. Name this Course will be Known By </t>
  </si>
  <si>
    <t>2. Advertised Race Distance</t>
  </si>
  <si>
    <t>10K</t>
  </si>
  <si>
    <t>Race Date</t>
  </si>
  <si>
    <t>3. Location of Start</t>
  </si>
  <si>
    <t>Winston-Salem, NC</t>
  </si>
  <si>
    <t>Finish</t>
  </si>
  <si>
    <t>4. Person  in Charge of Measurement:</t>
  </si>
  <si>
    <t>294 West End Boulevard Winston-Salem, NC 27101</t>
  </si>
  <si>
    <t>(name)</t>
  </si>
  <si>
    <t>(address)</t>
  </si>
  <si>
    <t>(zip)</t>
  </si>
  <si>
    <t>(Telephone)</t>
  </si>
  <si>
    <t>5. Race Director (if course is measured for a specific race)</t>
  </si>
  <si>
    <t>Date of Measurement</t>
  </si>
  <si>
    <t>Name of Measurer</t>
  </si>
  <si>
    <t>Keith Stone</t>
  </si>
  <si>
    <t>1. Ride the calibration course 4 times, recording data as follows:</t>
  </si>
  <si>
    <t>Ride</t>
  </si>
  <si>
    <t>Start Count</t>
  </si>
  <si>
    <t>Finish Count</t>
  </si>
  <si>
    <t>Difference</t>
  </si>
  <si>
    <t>Pre–Measurement Average Count</t>
  </si>
  <si>
    <t>Time of Day</t>
  </si>
  <si>
    <t>Temperature</t>
  </si>
  <si>
    <t>Length of the calibration course</t>
  </si>
  <si>
    <t>mile</t>
  </si>
  <si>
    <t>(336) 777-8067</t>
  </si>
  <si>
    <t>added</t>
  </si>
  <si>
    <t>18. List all intermediate splits (attach list describing the position of each relative to permanent</t>
  </si>
  <si>
    <t xml:space="preserve">         landmarks.)</t>
  </si>
  <si>
    <t>19. How far from the curb (edge of pavement) did you measure on curves?</t>
  </si>
  <si>
    <t>1 foot</t>
  </si>
  <si>
    <t>20. If your course contains pairs of opposite turns (right–to–left or left–to–right) did you follow the</t>
  </si>
  <si>
    <t xml:space="preserve">         shortest diagonal path?</t>
  </si>
  <si>
    <t>Be sure your map shows the exact measured path.</t>
  </si>
  <si>
    <r>
      <t xml:space="preserve">intermediate split points. Use the second ride to check the location of </t>
    </r>
    <r>
      <rPr>
        <b/>
        <sz val="10"/>
        <color indexed="8"/>
        <rFont val="Helv"/>
        <family val="0"/>
      </rPr>
      <t>those same points. Do not use</t>
    </r>
  </si>
  <si>
    <t>two sets of marks!</t>
  </si>
  <si>
    <t>Measured</t>
  </si>
  <si>
    <t>Counts for Measurer #1</t>
  </si>
  <si>
    <t>Counts for Measurer #2</t>
  </si>
  <si>
    <t>Point</t>
  </si>
  <si>
    <t>Recorded</t>
  </si>
  <si>
    <t>Interval</t>
  </si>
  <si>
    <t>S</t>
  </si>
  <si>
    <t>F</t>
  </si>
  <si>
    <t>Preliminary Course</t>
  </si>
  <si>
    <t>start-to-finish</t>
  </si>
  <si>
    <t>divide</t>
  </si>
  <si>
    <t>working</t>
  </si>
  <si>
    <t>measured</t>
  </si>
  <si>
    <t>Length</t>
  </si>
  <si>
    <t>counts</t>
  </si>
  <si>
    <t>by</t>
  </si>
  <si>
    <t>constant</t>
  </si>
  <si>
    <t>length</t>
  </si>
  <si>
    <t>Measurer #1</t>
  </si>
  <si>
    <t>/</t>
  </si>
  <si>
    <t>Measurer #2</t>
  </si>
  <si>
    <t>the same 24 hour period. This is done to minimize error due to changes in tire pressure from</t>
  </si>
  <si>
    <t>thermal expansion and slow leakage. Frequent recalibration "protects" the previous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</si>
</sst>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\ \f\t"/>
  </numFmts>
  <fonts count="31">
    <font>
      <sz val="10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Helv"/>
      <family val="0"/>
    </font>
    <font>
      <b/>
      <sz val="10"/>
      <name val="Helv"/>
      <family val="0"/>
    </font>
    <font>
      <sz val="10"/>
      <color indexed="8"/>
      <name val="Helv"/>
      <family val="0"/>
    </font>
    <font>
      <b/>
      <sz val="10"/>
      <color indexed="8"/>
      <name val="Helv"/>
      <family val="0"/>
    </font>
    <font>
      <b/>
      <sz val="11"/>
      <color indexed="8"/>
      <name val="Helv"/>
      <family val="0"/>
    </font>
    <font>
      <sz val="11"/>
      <color indexed="8"/>
      <name val="Helv"/>
      <family val="0"/>
    </font>
    <font>
      <sz val="9"/>
      <color indexed="8"/>
      <name val="Helv"/>
      <family val="0"/>
    </font>
    <font>
      <sz val="8"/>
      <name val="Helv"/>
      <family val="0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9" fillId="15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7" borderId="0" applyNumberFormat="0" applyBorder="0" applyAlignment="0" applyProtection="0"/>
    <xf numFmtId="0" fontId="0" fillId="4" borderId="7" applyNumberFormat="0" applyFont="0" applyAlignment="0" applyProtection="0"/>
    <xf numFmtId="0" fontId="22" fillId="16" borderId="8" applyNumberFormat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0" xfId="0" applyBorder="1" applyAlignment="1">
      <alignment/>
    </xf>
    <xf numFmtId="14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4" fontId="7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/>
    </xf>
    <xf numFmtId="1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18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7" fillId="0" borderId="0" xfId="0" applyFont="1" applyAlignment="1" quotePrefix="1">
      <alignment horizontal="center"/>
    </xf>
    <xf numFmtId="0" fontId="7" fillId="0" borderId="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5" fontId="7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64" fontId="0" fillId="0" borderId="0" xfId="0" applyNumberFormat="1" applyFont="1" applyAlignment="1" quotePrefix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4" fontId="0" fillId="0" borderId="10" xfId="0" applyNumberFormat="1" applyBorder="1" applyAlignment="1">
      <alignment/>
    </xf>
    <xf numFmtId="18" fontId="0" fillId="0" borderId="10" xfId="0" applyNumberFormat="1" applyBorder="1" applyAlignment="1">
      <alignment horizontal="left"/>
    </xf>
    <xf numFmtId="16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30" fillId="0" borderId="1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zoomScale="150" zoomScaleNormal="150" zoomScalePageLayoutView="0" workbookViewId="0" topLeftCell="A1">
      <selection activeCell="E35" sqref="E35"/>
    </sheetView>
  </sheetViews>
  <sheetFormatPr defaultColWidth="10.8515625" defaultRowHeight="12.75"/>
  <cols>
    <col min="1" max="1" width="4.7109375" style="9" customWidth="1"/>
    <col min="2" max="2" width="6.421875" style="9" customWidth="1"/>
    <col min="3" max="3" width="10.00390625" style="9" customWidth="1"/>
    <col min="4" max="5" width="10.8515625" style="9" customWidth="1"/>
    <col min="6" max="6" width="15.7109375" style="9" customWidth="1"/>
    <col min="7" max="7" width="13.00390625" style="9" customWidth="1"/>
    <col min="8" max="16384" width="10.8515625" style="9" customWidth="1"/>
  </cols>
  <sheetData>
    <row r="1" spans="1:6" ht="12">
      <c r="A1" s="9" t="s">
        <v>259</v>
      </c>
      <c r="D1" s="10">
        <v>38775</v>
      </c>
      <c r="E1" s="11"/>
      <c r="F1" s="12"/>
    </row>
    <row r="2" ht="7.5" customHeight="1">
      <c r="E2" s="13"/>
    </row>
    <row r="3" spans="1:6" ht="12">
      <c r="A3" s="9" t="s">
        <v>260</v>
      </c>
      <c r="D3" s="12" t="s">
        <v>261</v>
      </c>
      <c r="E3" s="11"/>
      <c r="F3" s="12"/>
    </row>
    <row r="4" ht="7.5" customHeight="1">
      <c r="E4" s="13"/>
    </row>
    <row r="5" ht="12">
      <c r="A5" s="9" t="s">
        <v>262</v>
      </c>
    </row>
    <row r="6" ht="7.5" customHeight="1"/>
    <row r="7" spans="2:5" ht="12">
      <c r="B7" s="14" t="s">
        <v>263</v>
      </c>
      <c r="C7" s="14" t="s">
        <v>264</v>
      </c>
      <c r="D7" s="14" t="s">
        <v>265</v>
      </c>
      <c r="E7" s="14" t="s">
        <v>266</v>
      </c>
    </row>
    <row r="8" ht="7.5" customHeight="1"/>
    <row r="9" spans="2:7" ht="24">
      <c r="B9" s="15">
        <v>1</v>
      </c>
      <c r="C9" s="14">
        <v>332080</v>
      </c>
      <c r="D9" s="14">
        <f>C10</f>
        <v>335662</v>
      </c>
      <c r="E9" s="15">
        <f>D9-C9</f>
        <v>3582</v>
      </c>
      <c r="F9" s="16" t="s">
        <v>267</v>
      </c>
      <c r="G9" s="11">
        <f>SUM(E9:E12)/4</f>
        <v>3584.75</v>
      </c>
    </row>
    <row r="10" spans="2:5" ht="12">
      <c r="B10" s="15">
        <v>2</v>
      </c>
      <c r="C10" s="14">
        <v>335662</v>
      </c>
      <c r="D10" s="14">
        <f>C11</f>
        <v>339248</v>
      </c>
      <c r="E10" s="15">
        <f>D10-C10</f>
        <v>3586</v>
      </c>
    </row>
    <row r="11" spans="2:7" ht="12">
      <c r="B11" s="15">
        <v>3</v>
      </c>
      <c r="C11" s="14">
        <v>339248</v>
      </c>
      <c r="D11" s="14">
        <f>C12</f>
        <v>342831</v>
      </c>
      <c r="E11" s="15">
        <f>D11-C11</f>
        <v>3583</v>
      </c>
      <c r="F11" s="9" t="s">
        <v>268</v>
      </c>
      <c r="G11" s="17">
        <v>0.4201388888888889</v>
      </c>
    </row>
    <row r="12" spans="2:5" ht="12">
      <c r="B12" s="15">
        <v>4</v>
      </c>
      <c r="C12" s="14">
        <v>342831</v>
      </c>
      <c r="D12" s="14">
        <v>346419</v>
      </c>
      <c r="E12" s="15">
        <f>D12-C12</f>
        <v>3588</v>
      </c>
    </row>
    <row r="13" spans="6:7" ht="12">
      <c r="F13" s="9" t="s">
        <v>269</v>
      </c>
      <c r="G13" s="12">
        <v>34</v>
      </c>
    </row>
    <row r="15" spans="2:6" ht="12">
      <c r="B15" s="9" t="s">
        <v>270</v>
      </c>
      <c r="E15" s="12">
        <f>1000/5280</f>
        <v>0.1893939393939394</v>
      </c>
      <c r="F15" s="9" t="s">
        <v>271</v>
      </c>
    </row>
    <row r="17" ht="12">
      <c r="A17" s="9" t="s">
        <v>237</v>
      </c>
    </row>
    <row r="18" ht="12">
      <c r="B18" s="9" t="s">
        <v>238</v>
      </c>
    </row>
    <row r="20" spans="2:5" ht="12">
      <c r="B20" s="9" t="s">
        <v>239</v>
      </c>
      <c r="D20" s="13">
        <f>INT(G9*(1/E15)*1.001)</f>
        <v>18946</v>
      </c>
      <c r="E20" s="9" t="s">
        <v>240</v>
      </c>
    </row>
    <row r="21" spans="4:5" ht="12">
      <c r="D21" s="13">
        <f>INT(D20/1.609344)</f>
        <v>11772</v>
      </c>
      <c r="E21" s="9" t="s">
        <v>241</v>
      </c>
    </row>
    <row r="22" spans="4:6" ht="12">
      <c r="D22" s="9">
        <f>D20/5280</f>
        <v>3.588257575757576</v>
      </c>
      <c r="E22" s="9" t="s">
        <v>242</v>
      </c>
      <c r="F22" s="9">
        <f>319/D22</f>
        <v>88.9010873007495</v>
      </c>
    </row>
    <row r="24" ht="7.5" customHeight="1"/>
    <row r="25" ht="12">
      <c r="A25" s="9" t="s">
        <v>160</v>
      </c>
    </row>
    <row r="26" ht="12.75">
      <c r="B26" s="9" t="s">
        <v>161</v>
      </c>
    </row>
    <row r="27" ht="7.5" customHeight="1"/>
    <row r="28" ht="12">
      <c r="A28" s="9" t="s">
        <v>162</v>
      </c>
    </row>
    <row r="29" ht="7.5" customHeight="1"/>
    <row r="30" spans="2:5" ht="12">
      <c r="B30" s="14" t="s">
        <v>263</v>
      </c>
      <c r="C30" s="14" t="s">
        <v>264</v>
      </c>
      <c r="D30" s="14" t="s">
        <v>265</v>
      </c>
      <c r="E30" s="14" t="s">
        <v>266</v>
      </c>
    </row>
    <row r="31" ht="7.5" customHeight="1"/>
    <row r="32" spans="2:7" ht="24">
      <c r="B32" s="15">
        <v>1</v>
      </c>
      <c r="C32" s="14">
        <v>529880</v>
      </c>
      <c r="D32" s="14">
        <f>C33</f>
        <v>533461</v>
      </c>
      <c r="E32" s="15">
        <f>D32-C32</f>
        <v>3581</v>
      </c>
      <c r="F32" s="16" t="s">
        <v>267</v>
      </c>
      <c r="G32" s="11">
        <f>SUM(E32:E35)/4</f>
        <v>3584.5</v>
      </c>
    </row>
    <row r="33" spans="2:5" ht="12">
      <c r="B33" s="15">
        <v>2</v>
      </c>
      <c r="C33" s="14">
        <v>533461</v>
      </c>
      <c r="D33" s="14">
        <f>C34</f>
        <v>537049</v>
      </c>
      <c r="E33" s="15">
        <f>D33-C33</f>
        <v>3588</v>
      </c>
    </row>
    <row r="34" spans="2:7" ht="12">
      <c r="B34" s="15">
        <v>3</v>
      </c>
      <c r="C34" s="14">
        <v>537049</v>
      </c>
      <c r="D34" s="14">
        <f>C35</f>
        <v>540631</v>
      </c>
      <c r="E34" s="15">
        <f>D34-C34</f>
        <v>3582</v>
      </c>
      <c r="F34" s="9" t="s">
        <v>268</v>
      </c>
      <c r="G34" s="17">
        <v>0.548611111111111</v>
      </c>
    </row>
    <row r="35" spans="2:5" ht="12">
      <c r="B35" s="15">
        <v>4</v>
      </c>
      <c r="C35" s="14">
        <v>540631</v>
      </c>
      <c r="D35" s="14">
        <v>544218</v>
      </c>
      <c r="E35" s="15">
        <f>D35-C35</f>
        <v>3587</v>
      </c>
    </row>
    <row r="36" spans="6:7" ht="12">
      <c r="F36" s="9" t="s">
        <v>269</v>
      </c>
      <c r="G36" s="12">
        <v>36</v>
      </c>
    </row>
    <row r="37" ht="7.5" customHeight="1"/>
    <row r="38" ht="12">
      <c r="A38" s="9" t="s">
        <v>163</v>
      </c>
    </row>
    <row r="39" ht="12.75">
      <c r="B39" s="9" t="s">
        <v>164</v>
      </c>
    </row>
    <row r="40" ht="7.5" customHeight="1"/>
    <row r="41" spans="1:4" ht="12">
      <c r="A41" s="9" t="s">
        <v>165</v>
      </c>
      <c r="D41" s="13">
        <f>INT(G32*(1/E15)*1.001)</f>
        <v>18945</v>
      </c>
    </row>
    <row r="42" ht="7.5" customHeight="1"/>
    <row r="43" ht="12.75">
      <c r="A43" s="9" t="s">
        <v>166</v>
      </c>
    </row>
    <row r="44" ht="12.75">
      <c r="A44" s="18" t="s">
        <v>167</v>
      </c>
    </row>
    <row r="45" ht="7.5" customHeight="1"/>
    <row r="46" spans="1:5" ht="12">
      <c r="A46" s="9" t="s">
        <v>168</v>
      </c>
      <c r="E46" s="13">
        <f>IF(D20&gt;D41,D20,D41)</f>
        <v>18946</v>
      </c>
    </row>
    <row r="47" ht="7.5" customHeight="1"/>
    <row r="48" ht="12.75">
      <c r="A48" s="19" t="s">
        <v>169</v>
      </c>
    </row>
    <row r="49" ht="12.75">
      <c r="A49" s="19" t="s">
        <v>170</v>
      </c>
    </row>
    <row r="50" ht="12.75">
      <c r="A50" s="19" t="s">
        <v>304</v>
      </c>
    </row>
    <row r="51" ht="12.75">
      <c r="A51" s="19" t="s">
        <v>305</v>
      </c>
    </row>
    <row r="52" ht="12.75">
      <c r="A52" s="19" t="s">
        <v>199</v>
      </c>
    </row>
    <row r="53" ht="12.75">
      <c r="A53" s="19" t="s">
        <v>200</v>
      </c>
    </row>
    <row r="54" ht="7.5" customHeight="1"/>
    <row r="55" ht="12">
      <c r="C55" s="20" t="s">
        <v>201</v>
      </c>
    </row>
  </sheetData>
  <sheetProtection/>
  <printOptions/>
  <pageMargins left="0.5" right="0.5" top="0.75" bottom="0.5" header="0.5" footer="0.5"/>
  <pageSetup orientation="portrait"/>
  <headerFooter alignWithMargins="0">
    <oddHeader>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zoomScale="150" zoomScaleNormal="150" zoomScalePageLayoutView="0" workbookViewId="0" topLeftCell="A1">
      <selection activeCell="I36" sqref="I36"/>
    </sheetView>
  </sheetViews>
  <sheetFormatPr defaultColWidth="10.8515625" defaultRowHeight="12.75"/>
  <cols>
    <col min="1" max="1" width="4.7109375" style="9" customWidth="1"/>
    <col min="2" max="2" width="6.421875" style="9" customWidth="1"/>
    <col min="3" max="3" width="10.00390625" style="9" customWidth="1"/>
    <col min="4" max="5" width="10.8515625" style="9" customWidth="1"/>
    <col min="6" max="6" width="15.7109375" style="9" customWidth="1"/>
    <col min="7" max="7" width="13.00390625" style="9" customWidth="1"/>
    <col min="8" max="16384" width="10.8515625" style="9" customWidth="1"/>
  </cols>
  <sheetData>
    <row r="1" spans="1:6" ht="12">
      <c r="A1" s="9" t="s">
        <v>259</v>
      </c>
      <c r="D1" s="10">
        <v>38775</v>
      </c>
      <c r="E1" s="11"/>
      <c r="F1" s="12"/>
    </row>
    <row r="2" ht="7.5" customHeight="1">
      <c r="E2" s="13"/>
    </row>
    <row r="3" spans="1:6" ht="12">
      <c r="A3" s="9" t="s">
        <v>260</v>
      </c>
      <c r="D3" s="12" t="s">
        <v>216</v>
      </c>
      <c r="E3" s="11"/>
      <c r="F3" s="12"/>
    </row>
    <row r="4" ht="7.5" customHeight="1">
      <c r="E4" s="13"/>
    </row>
    <row r="5" ht="12">
      <c r="A5" s="9" t="s">
        <v>262</v>
      </c>
    </row>
    <row r="6" ht="7.5" customHeight="1"/>
    <row r="7" spans="2:5" ht="12">
      <c r="B7" s="14" t="s">
        <v>263</v>
      </c>
      <c r="C7" s="14" t="s">
        <v>264</v>
      </c>
      <c r="D7" s="14" t="s">
        <v>265</v>
      </c>
      <c r="E7" s="14" t="s">
        <v>266</v>
      </c>
    </row>
    <row r="8" ht="7.5" customHeight="1"/>
    <row r="9" spans="2:7" ht="24">
      <c r="B9" s="15">
        <v>1</v>
      </c>
      <c r="C9" s="14">
        <v>22080</v>
      </c>
      <c r="D9" s="14">
        <f>C10</f>
        <v>25127</v>
      </c>
      <c r="E9" s="15">
        <f>D9-C9</f>
        <v>3047</v>
      </c>
      <c r="F9" s="16" t="s">
        <v>267</v>
      </c>
      <c r="G9" s="11">
        <f>SUM(E9:E12)/4</f>
        <v>3049.25</v>
      </c>
    </row>
    <row r="10" spans="2:5" ht="12">
      <c r="B10" s="15">
        <v>2</v>
      </c>
      <c r="C10" s="14">
        <v>25127</v>
      </c>
      <c r="D10" s="14">
        <f>C11</f>
        <v>28176</v>
      </c>
      <c r="E10" s="15">
        <f>D10-C10</f>
        <v>3049</v>
      </c>
    </row>
    <row r="11" spans="2:7" ht="12">
      <c r="B11" s="15">
        <v>3</v>
      </c>
      <c r="C11" s="14">
        <v>28176</v>
      </c>
      <c r="D11" s="14">
        <f>C12</f>
        <v>31226</v>
      </c>
      <c r="E11" s="15">
        <f>D11-C11</f>
        <v>3050</v>
      </c>
      <c r="F11" s="9" t="s">
        <v>268</v>
      </c>
      <c r="G11" s="17">
        <v>0.4201388888888889</v>
      </c>
    </row>
    <row r="12" spans="2:5" ht="12">
      <c r="B12" s="15">
        <v>4</v>
      </c>
      <c r="C12" s="14">
        <v>31226</v>
      </c>
      <c r="D12" s="14">
        <v>34277</v>
      </c>
      <c r="E12" s="15">
        <f>D12-C12</f>
        <v>3051</v>
      </c>
    </row>
    <row r="13" spans="6:7" ht="12">
      <c r="F13" s="9" t="s">
        <v>269</v>
      </c>
      <c r="G13" s="12">
        <v>34</v>
      </c>
    </row>
    <row r="15" spans="2:6" ht="12">
      <c r="B15" s="9" t="s">
        <v>270</v>
      </c>
      <c r="E15" s="12">
        <f>1000/5280</f>
        <v>0.1893939393939394</v>
      </c>
      <c r="F15" s="9" t="s">
        <v>271</v>
      </c>
    </row>
    <row r="17" ht="12">
      <c r="A17" s="9" t="s">
        <v>237</v>
      </c>
    </row>
    <row r="18" ht="12">
      <c r="B18" s="9" t="s">
        <v>238</v>
      </c>
    </row>
    <row r="20" spans="2:5" ht="12">
      <c r="B20" s="9" t="s">
        <v>239</v>
      </c>
      <c r="D20" s="13">
        <f>INT(G9*(1/E15)*1.001)</f>
        <v>16116</v>
      </c>
      <c r="E20" s="9" t="s">
        <v>240</v>
      </c>
    </row>
    <row r="21" spans="4:5" ht="12">
      <c r="D21" s="13">
        <f>INT(D20/1.609344)</f>
        <v>10014</v>
      </c>
      <c r="E21" s="9" t="s">
        <v>241</v>
      </c>
    </row>
    <row r="22" spans="4:5" ht="12">
      <c r="D22" s="9">
        <f>D20/5280</f>
        <v>3.0522727272727272</v>
      </c>
      <c r="E22" s="9" t="s">
        <v>242</v>
      </c>
    </row>
    <row r="24" ht="7.5" customHeight="1"/>
    <row r="25" ht="12">
      <c r="A25" s="9" t="s">
        <v>160</v>
      </c>
    </row>
    <row r="26" ht="12.75">
      <c r="B26" s="9" t="s">
        <v>161</v>
      </c>
    </row>
    <row r="27" ht="7.5" customHeight="1"/>
    <row r="28" ht="12">
      <c r="A28" s="9" t="s">
        <v>162</v>
      </c>
    </row>
    <row r="29" ht="7.5" customHeight="1"/>
    <row r="30" spans="2:5" ht="12">
      <c r="B30" s="14" t="s">
        <v>263</v>
      </c>
      <c r="C30" s="14" t="s">
        <v>264</v>
      </c>
      <c r="D30" s="14" t="s">
        <v>265</v>
      </c>
      <c r="E30" s="14" t="s">
        <v>266</v>
      </c>
    </row>
    <row r="31" ht="7.5" customHeight="1"/>
    <row r="32" spans="2:7" ht="24">
      <c r="B32" s="15">
        <v>1</v>
      </c>
      <c r="C32" s="14">
        <v>89322</v>
      </c>
      <c r="D32" s="14">
        <f>C33</f>
        <v>92369</v>
      </c>
      <c r="E32" s="15">
        <f>D32-C32</f>
        <v>3047</v>
      </c>
      <c r="F32" s="16" t="s">
        <v>267</v>
      </c>
      <c r="G32" s="11">
        <f>SUM(E32:E35)/4</f>
        <v>3048.5</v>
      </c>
    </row>
    <row r="33" spans="2:5" ht="12">
      <c r="B33" s="15">
        <v>2</v>
      </c>
      <c r="C33" s="14">
        <v>92369</v>
      </c>
      <c r="D33" s="14">
        <f>C34</f>
        <v>95417</v>
      </c>
      <c r="E33" s="15">
        <f>D33-C33</f>
        <v>3048</v>
      </c>
    </row>
    <row r="34" spans="2:7" ht="12">
      <c r="B34" s="15">
        <v>3</v>
      </c>
      <c r="C34" s="14">
        <v>95417</v>
      </c>
      <c r="D34" s="14">
        <f>C35</f>
        <v>98466</v>
      </c>
      <c r="E34" s="15">
        <f>D34-C34</f>
        <v>3049</v>
      </c>
      <c r="F34" s="9" t="s">
        <v>268</v>
      </c>
      <c r="G34" s="17">
        <v>0.548611111111111</v>
      </c>
    </row>
    <row r="35" spans="2:5" ht="12">
      <c r="B35" s="15">
        <v>4</v>
      </c>
      <c r="C35" s="14">
        <v>98466</v>
      </c>
      <c r="D35" s="14">
        <v>101516</v>
      </c>
      <c r="E35" s="15">
        <f>D35-C35</f>
        <v>3050</v>
      </c>
    </row>
    <row r="36" spans="6:7" ht="12">
      <c r="F36" s="9" t="s">
        <v>269</v>
      </c>
      <c r="G36" s="12">
        <v>36</v>
      </c>
    </row>
    <row r="37" ht="7.5" customHeight="1"/>
    <row r="38" ht="12">
      <c r="A38" s="9" t="s">
        <v>163</v>
      </c>
    </row>
    <row r="39" ht="12.75">
      <c r="B39" s="9" t="s">
        <v>164</v>
      </c>
    </row>
    <row r="40" ht="7.5" customHeight="1"/>
    <row r="41" spans="1:4" ht="12">
      <c r="A41" s="9" t="s">
        <v>165</v>
      </c>
      <c r="D41" s="13">
        <f>INT(G32*(1/E15)*1.001)</f>
        <v>16112</v>
      </c>
    </row>
    <row r="42" ht="7.5" customHeight="1"/>
    <row r="43" ht="12.75">
      <c r="A43" s="9" t="s">
        <v>166</v>
      </c>
    </row>
    <row r="44" ht="12.75">
      <c r="A44" s="18" t="s">
        <v>167</v>
      </c>
    </row>
    <row r="45" ht="7.5" customHeight="1"/>
    <row r="46" spans="1:5" ht="12">
      <c r="A46" s="9" t="s">
        <v>168</v>
      </c>
      <c r="E46" s="13">
        <f>IF(D20&gt;D41,D20,D41)</f>
        <v>16116</v>
      </c>
    </row>
    <row r="47" ht="7.5" customHeight="1"/>
    <row r="48" ht="12.75">
      <c r="A48" s="19" t="s">
        <v>169</v>
      </c>
    </row>
    <row r="49" ht="12.75">
      <c r="A49" s="19" t="s">
        <v>170</v>
      </c>
    </row>
    <row r="50" ht="12.75">
      <c r="A50" s="19" t="s">
        <v>304</v>
      </c>
    </row>
    <row r="51" ht="12.75">
      <c r="A51" s="19" t="s">
        <v>305</v>
      </c>
    </row>
    <row r="52" ht="12.75">
      <c r="A52" s="19" t="s">
        <v>199</v>
      </c>
    </row>
    <row r="53" ht="12.75">
      <c r="A53" s="19" t="s">
        <v>200</v>
      </c>
    </row>
    <row r="54" ht="7.5" customHeight="1"/>
    <row r="55" ht="12">
      <c r="C55" s="20" t="s">
        <v>201</v>
      </c>
    </row>
  </sheetData>
  <sheetProtection/>
  <printOptions/>
  <pageMargins left="0.5" right="0.5" top="0.75" bottom="0.5" header="0.5" footer="0.5"/>
  <pageSetup orientation="portrait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J24" sqref="J24"/>
    </sheetView>
  </sheetViews>
  <sheetFormatPr defaultColWidth="10.8515625" defaultRowHeight="12.75"/>
  <cols>
    <col min="1" max="1" width="14.421875" style="9" customWidth="1"/>
    <col min="2" max="2" width="9.00390625" style="9" customWidth="1"/>
    <col min="3" max="3" width="10.8515625" style="9" customWidth="1"/>
    <col min="4" max="4" width="8.8515625" style="9" customWidth="1"/>
    <col min="5" max="6" width="10.8515625" style="9" customWidth="1"/>
    <col min="7" max="7" width="8.8515625" style="9" customWidth="1"/>
    <col min="8" max="16384" width="10.8515625" style="9" customWidth="1"/>
  </cols>
  <sheetData>
    <row r="1" spans="1:7" ht="12">
      <c r="A1" s="9" t="s">
        <v>202</v>
      </c>
      <c r="D1" s="12" t="s">
        <v>218</v>
      </c>
      <c r="E1" s="12"/>
      <c r="F1" s="12"/>
      <c r="G1" s="12"/>
    </row>
    <row r="2" ht="7.5" customHeight="1"/>
    <row r="3" spans="1:7" ht="12">
      <c r="A3" s="9" t="s">
        <v>203</v>
      </c>
      <c r="C3" s="12" t="s">
        <v>261</v>
      </c>
      <c r="D3" s="12"/>
      <c r="E3" s="9" t="s">
        <v>204</v>
      </c>
      <c r="G3" s="11">
        <f>'BICYCLE CALIBRATION KS '!$D$20</f>
        <v>18946</v>
      </c>
    </row>
    <row r="4" ht="7.5" customHeight="1"/>
    <row r="5" spans="1:7" ht="12">
      <c r="A5" s="9" t="s">
        <v>205</v>
      </c>
      <c r="B5" s="10">
        <v>38775</v>
      </c>
      <c r="C5" s="9" t="s">
        <v>206</v>
      </c>
      <c r="D5" s="17">
        <v>0.3680555555555556</v>
      </c>
      <c r="E5" s="9" t="s">
        <v>269</v>
      </c>
      <c r="F5" s="12"/>
      <c r="G5" s="12">
        <v>65</v>
      </c>
    </row>
    <row r="6" spans="3:7" ht="12">
      <c r="C6" s="9" t="s">
        <v>207</v>
      </c>
      <c r="D6" s="17">
        <v>0.3958333333333333</v>
      </c>
      <c r="E6" s="9" t="s">
        <v>269</v>
      </c>
      <c r="F6" s="12"/>
      <c r="G6" s="12">
        <v>68</v>
      </c>
    </row>
    <row r="7" ht="7.5" customHeight="1"/>
    <row r="8" spans="1:7" ht="12">
      <c r="A8" s="9" t="s">
        <v>208</v>
      </c>
      <c r="C8" s="12" t="s">
        <v>217</v>
      </c>
      <c r="D8" s="12"/>
      <c r="E8" s="9" t="s">
        <v>209</v>
      </c>
      <c r="G8" s="11">
        <f>'BICYCLE CALIBRATION BW'!D20</f>
        <v>16116</v>
      </c>
    </row>
    <row r="9" ht="7.5" customHeight="1"/>
    <row r="10" spans="1:7" ht="12">
      <c r="A10" s="9" t="s">
        <v>205</v>
      </c>
      <c r="B10" s="10">
        <v>38775</v>
      </c>
      <c r="C10" s="9" t="s">
        <v>206</v>
      </c>
      <c r="D10" s="17">
        <v>0.4222222222222222</v>
      </c>
      <c r="E10" s="9" t="s">
        <v>269</v>
      </c>
      <c r="F10" s="12"/>
      <c r="G10" s="12">
        <v>68</v>
      </c>
    </row>
    <row r="11" spans="3:7" ht="12">
      <c r="C11" s="9" t="s">
        <v>207</v>
      </c>
      <c r="D11" s="17">
        <v>0.4527777777777778</v>
      </c>
      <c r="E11" s="9" t="s">
        <v>269</v>
      </c>
      <c r="F11" s="12"/>
      <c r="G11" s="12">
        <v>68</v>
      </c>
    </row>
    <row r="12" ht="7.5" customHeight="1">
      <c r="G12" s="9" t="s">
        <v>210</v>
      </c>
    </row>
    <row r="13" ht="12">
      <c r="A13" s="20" t="s">
        <v>211</v>
      </c>
    </row>
    <row r="14" ht="12">
      <c r="A14" s="9" t="s">
        <v>281</v>
      </c>
    </row>
    <row r="15" ht="12">
      <c r="A15" s="20" t="s">
        <v>282</v>
      </c>
    </row>
    <row r="16" spans="2:8" ht="12">
      <c r="B16" s="21" t="s">
        <v>283</v>
      </c>
      <c r="C16" s="22"/>
      <c r="D16" s="23" t="s">
        <v>284</v>
      </c>
      <c r="E16" s="22"/>
      <c r="F16" s="22"/>
      <c r="G16" s="23" t="s">
        <v>285</v>
      </c>
      <c r="H16" s="22"/>
    </row>
    <row r="17" spans="2:8" ht="12">
      <c r="B17" s="21" t="s">
        <v>286</v>
      </c>
      <c r="C17" s="22"/>
      <c r="D17" s="21" t="s">
        <v>287</v>
      </c>
      <c r="E17" s="21" t="s">
        <v>288</v>
      </c>
      <c r="F17" s="22"/>
      <c r="G17" s="24" t="s">
        <v>287</v>
      </c>
      <c r="H17" s="21" t="s">
        <v>288</v>
      </c>
    </row>
    <row r="18" spans="2:7" ht="12">
      <c r="B18" s="15" t="s">
        <v>289</v>
      </c>
      <c r="D18" s="9">
        <f>D32+('BICYCLE CALIBRATION KS '!D21*5)</f>
        <v>528860</v>
      </c>
      <c r="G18" s="9">
        <v>88368</v>
      </c>
    </row>
    <row r="19" spans="2:8" ht="12">
      <c r="B19" s="15">
        <v>1</v>
      </c>
      <c r="D19" s="13">
        <f>D18-'BICYCLE CALIBRATION KS '!D$20</f>
        <v>509914</v>
      </c>
      <c r="E19" s="9">
        <f>ABS(D19-D18)</f>
        <v>18946</v>
      </c>
      <c r="G19" s="9">
        <v>72225</v>
      </c>
      <c r="H19" s="9">
        <f>ABS(G19-G18)</f>
        <v>16143</v>
      </c>
    </row>
    <row r="20" spans="2:8" ht="12">
      <c r="B20" s="15">
        <v>2</v>
      </c>
      <c r="D20" s="13">
        <f>D19-'BICYCLE CALIBRATION KS '!D$20</f>
        <v>490968</v>
      </c>
      <c r="E20" s="9">
        <f>ABS(D20-D19)</f>
        <v>18946</v>
      </c>
      <c r="G20" s="9">
        <v>56129</v>
      </c>
      <c r="H20" s="9">
        <f>ABS(G20-G19)</f>
        <v>16096</v>
      </c>
    </row>
    <row r="21" spans="2:8" ht="12">
      <c r="B21" s="15">
        <v>3</v>
      </c>
      <c r="D21" s="13">
        <f>D20-'BICYCLE CALIBRATION KS '!D$20</f>
        <v>472022</v>
      </c>
      <c r="E21" s="9">
        <f>ABS(D21-D20)</f>
        <v>18946</v>
      </c>
      <c r="G21" s="9">
        <v>39992</v>
      </c>
      <c r="H21" s="9">
        <f>ABS(G21-G20)</f>
        <v>16137</v>
      </c>
    </row>
    <row r="22" ht="12">
      <c r="B22" s="15">
        <v>4</v>
      </c>
    </row>
    <row r="23" ht="12">
      <c r="B23" s="15">
        <v>5</v>
      </c>
    </row>
    <row r="24" ht="12">
      <c r="B24" s="15">
        <v>6</v>
      </c>
    </row>
    <row r="25" ht="12">
      <c r="B25" s="15">
        <v>7</v>
      </c>
    </row>
    <row r="26" ht="12">
      <c r="B26" s="15">
        <v>8</v>
      </c>
    </row>
    <row r="27" ht="12">
      <c r="B27" s="15">
        <v>9</v>
      </c>
    </row>
    <row r="28" ht="12">
      <c r="B28" s="15">
        <v>10</v>
      </c>
    </row>
    <row r="29" ht="12">
      <c r="B29" s="15">
        <v>11</v>
      </c>
    </row>
    <row r="30" ht="12">
      <c r="B30" s="15">
        <v>12</v>
      </c>
    </row>
    <row r="31" ht="12">
      <c r="B31" s="15">
        <v>13</v>
      </c>
    </row>
    <row r="32" spans="2:8" ht="12">
      <c r="B32" s="15" t="s">
        <v>290</v>
      </c>
      <c r="D32" s="9">
        <v>470000</v>
      </c>
      <c r="E32" s="9">
        <f>ABS(D32-MAX(D18:D31))</f>
        <v>58860</v>
      </c>
      <c r="G32" s="9">
        <v>38280</v>
      </c>
      <c r="H32" s="9">
        <f>ABS(G32-MAX(G18:G31))</f>
        <v>50088</v>
      </c>
    </row>
    <row r="33" ht="6" customHeight="1">
      <c r="B33" s="15"/>
    </row>
    <row r="34" spans="1:7" ht="12">
      <c r="A34" s="21" t="s">
        <v>291</v>
      </c>
      <c r="C34" s="21" t="s">
        <v>292</v>
      </c>
      <c r="D34" s="21" t="s">
        <v>293</v>
      </c>
      <c r="E34" s="21" t="s">
        <v>294</v>
      </c>
      <c r="G34" s="21" t="s">
        <v>295</v>
      </c>
    </row>
    <row r="35" spans="1:7" ht="12">
      <c r="A35" s="21" t="s">
        <v>296</v>
      </c>
      <c r="C35" s="21" t="s">
        <v>297</v>
      </c>
      <c r="D35" s="21" t="s">
        <v>298</v>
      </c>
      <c r="E35" s="21" t="s">
        <v>299</v>
      </c>
      <c r="G35" s="21" t="s">
        <v>300</v>
      </c>
    </row>
    <row r="36" spans="1:7" ht="12">
      <c r="A36" s="21" t="s">
        <v>301</v>
      </c>
      <c r="C36" s="14">
        <f>ABS(D32-D18)</f>
        <v>58860</v>
      </c>
      <c r="D36" s="25" t="s">
        <v>302</v>
      </c>
      <c r="E36" s="14">
        <f>G3</f>
        <v>18946</v>
      </c>
      <c r="G36" s="14">
        <f>C36/E36</f>
        <v>3.106724374538161</v>
      </c>
    </row>
    <row r="37" spans="1:7" ht="12">
      <c r="A37" s="21" t="s">
        <v>303</v>
      </c>
      <c r="C37" s="14">
        <f>ABS(G32-G18)</f>
        <v>50088</v>
      </c>
      <c r="D37" s="25" t="s">
        <v>302</v>
      </c>
      <c r="E37" s="14">
        <f>G8</f>
        <v>16116</v>
      </c>
      <c r="G37" s="14">
        <f>C37/E37</f>
        <v>3.1079672375279226</v>
      </c>
    </row>
    <row r="38" ht="7.5" customHeight="1"/>
    <row r="39" spans="1:8" ht="12">
      <c r="A39" s="21" t="s">
        <v>189</v>
      </c>
      <c r="B39" s="21"/>
      <c r="C39" s="21" t="s">
        <v>293</v>
      </c>
      <c r="D39" s="21" t="s">
        <v>300</v>
      </c>
      <c r="E39" s="21"/>
      <c r="F39" s="21" t="s">
        <v>190</v>
      </c>
      <c r="G39" s="21"/>
      <c r="H39" s="21" t="s">
        <v>191</v>
      </c>
    </row>
    <row r="40" spans="1:8" ht="12">
      <c r="A40" s="21" t="s">
        <v>192</v>
      </c>
      <c r="B40" s="21"/>
      <c r="C40" s="21" t="s">
        <v>298</v>
      </c>
      <c r="D40" s="21" t="s">
        <v>193</v>
      </c>
      <c r="E40" s="21" t="s">
        <v>194</v>
      </c>
      <c r="F40" s="21" t="s">
        <v>195</v>
      </c>
      <c r="G40" s="21"/>
      <c r="H40" s="21" t="s">
        <v>196</v>
      </c>
    </row>
    <row r="41" spans="1:8" ht="12">
      <c r="A41" s="14">
        <f>ABS(G36-G37)</f>
        <v>0.0012428629897613952</v>
      </c>
      <c r="B41" s="15"/>
      <c r="C41" s="26" t="s">
        <v>302</v>
      </c>
      <c r="D41" s="14">
        <f>G36</f>
        <v>3.106724374538161</v>
      </c>
      <c r="E41" s="15" t="s">
        <v>194</v>
      </c>
      <c r="F41" s="27">
        <f>A41/D41</f>
        <v>0.00040005576289533454</v>
      </c>
      <c r="G41" s="15"/>
      <c r="H41" s="14" t="str">
        <f>IF(F41&lt;0.0008,"YES","NO")</f>
        <v>YES</v>
      </c>
    </row>
    <row r="42" ht="7.5" customHeight="1"/>
    <row r="43" ht="12">
      <c r="A43" s="20" t="s">
        <v>197</v>
      </c>
    </row>
    <row r="44" ht="12">
      <c r="A44" s="9" t="s">
        <v>198</v>
      </c>
    </row>
    <row r="45" ht="12">
      <c r="A45" s="9" t="s">
        <v>114</v>
      </c>
    </row>
    <row r="46" ht="7.5" customHeight="1"/>
    <row r="47" ht="12">
      <c r="A47" s="9" t="s">
        <v>115</v>
      </c>
    </row>
    <row r="48" ht="12">
      <c r="A48" s="9" t="s">
        <v>116</v>
      </c>
    </row>
    <row r="49" ht="7.5" customHeight="1"/>
    <row r="50" spans="1:7" ht="12">
      <c r="A50" s="21" t="s">
        <v>117</v>
      </c>
      <c r="C50" s="21" t="s">
        <v>292</v>
      </c>
      <c r="D50" s="21" t="s">
        <v>293</v>
      </c>
      <c r="E50" s="21" t="s">
        <v>299</v>
      </c>
      <c r="G50" s="21" t="s">
        <v>295</v>
      </c>
    </row>
    <row r="51" spans="1:7" ht="12">
      <c r="A51" s="21" t="s">
        <v>296</v>
      </c>
      <c r="C51" s="21" t="s">
        <v>297</v>
      </c>
      <c r="D51" s="21" t="s">
        <v>298</v>
      </c>
      <c r="E51" s="21" t="s">
        <v>118</v>
      </c>
      <c r="G51" s="21" t="s">
        <v>300</v>
      </c>
    </row>
    <row r="52" spans="1:7" ht="12">
      <c r="A52" s="21" t="s">
        <v>301</v>
      </c>
      <c r="C52" s="14">
        <f>ABS(D32-D18)</f>
        <v>58860</v>
      </c>
      <c r="D52" s="25" t="s">
        <v>302</v>
      </c>
      <c r="E52" s="28">
        <f>'BICYCLE CALIBRATION KS '!$E$46</f>
        <v>18946</v>
      </c>
      <c r="G52" s="14">
        <f>C52/E52</f>
        <v>3.106724374538161</v>
      </c>
    </row>
    <row r="53" spans="1:7" ht="12">
      <c r="A53" s="21" t="s">
        <v>303</v>
      </c>
      <c r="C53" s="14">
        <f>ABS(G32-G18)</f>
        <v>50088</v>
      </c>
      <c r="D53" s="25" t="s">
        <v>302</v>
      </c>
      <c r="E53" s="28">
        <f>'BICYCLE CALIBRATION BW'!$E$46</f>
        <v>16116</v>
      </c>
      <c r="G53" s="14">
        <f>C53/E53</f>
        <v>3.1079672375279226</v>
      </c>
    </row>
    <row r="54" ht="7.5" customHeight="1"/>
    <row r="55" ht="12">
      <c r="A55" s="9" t="s">
        <v>119</v>
      </c>
    </row>
    <row r="56" ht="7.5" customHeight="1"/>
    <row r="57" spans="1:7" ht="12">
      <c r="A57" s="9" t="s">
        <v>120</v>
      </c>
      <c r="C57" s="12">
        <f>IF(G52&lt;G53,G52,G53)</f>
        <v>3.106724374538161</v>
      </c>
      <c r="D57" s="9" t="s">
        <v>121</v>
      </c>
      <c r="E57" s="9" t="s">
        <v>122</v>
      </c>
      <c r="G57" s="44">
        <v>3.106856</v>
      </c>
    </row>
    <row r="58" ht="12">
      <c r="A58" s="9" t="s">
        <v>123</v>
      </c>
    </row>
    <row r="59" ht="12">
      <c r="A59" s="9" t="s">
        <v>124</v>
      </c>
    </row>
    <row r="60" ht="7.5" customHeight="1"/>
    <row r="61" spans="1:8" ht="12">
      <c r="A61" s="9" t="s">
        <v>125</v>
      </c>
      <c r="G61" s="29">
        <f>(G57-C57)*5280</f>
        <v>0.6949824385092285</v>
      </c>
      <c r="H61" s="29"/>
    </row>
    <row r="62" spans="1:7" ht="12">
      <c r="A62" s="12"/>
      <c r="B62" s="12" t="s">
        <v>126</v>
      </c>
      <c r="C62" s="12"/>
      <c r="D62" s="12"/>
      <c r="E62" s="12"/>
      <c r="F62" s="12"/>
      <c r="G62" s="12"/>
    </row>
    <row r="63" ht="7.5" customHeight="1"/>
    <row r="64" ht="12">
      <c r="A64" s="9" t="s">
        <v>220</v>
      </c>
    </row>
    <row r="65" ht="12">
      <c r="A65" s="9" t="s">
        <v>221</v>
      </c>
    </row>
    <row r="66" spans="1:7" ht="12">
      <c r="A66" s="12"/>
      <c r="B66" s="12" t="s">
        <v>243</v>
      </c>
      <c r="C66" s="12"/>
      <c r="D66" s="12"/>
      <c r="E66" s="12"/>
      <c r="F66" s="12"/>
      <c r="G66" s="12"/>
    </row>
  </sheetData>
  <sheetProtection/>
  <printOptions horizontalCentered="1" verticalCentered="1"/>
  <pageMargins left="0.5" right="0.5" top="0.75" bottom="0.5" header="0.5" footer="0.5"/>
  <pageSetup fitToHeight="1" fitToWidth="1" orientation="portrait" scale="95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tabSelected="1" zoomScale="150" zoomScaleNormal="150" zoomScalePageLayoutView="0" workbookViewId="0" topLeftCell="A1">
      <selection activeCell="F6" sqref="F6"/>
    </sheetView>
  </sheetViews>
  <sheetFormatPr defaultColWidth="11.57421875" defaultRowHeight="12.75"/>
  <cols>
    <col min="1" max="2" width="11.421875" style="0" customWidth="1"/>
    <col min="3" max="3" width="9.7109375" style="0" customWidth="1"/>
    <col min="4" max="6" width="11.421875" style="0" customWidth="1"/>
    <col min="7" max="7" width="12.7109375" style="0" customWidth="1"/>
    <col min="8" max="16384" width="11.421875" style="0" customWidth="1"/>
  </cols>
  <sheetData>
    <row r="1" ht="12">
      <c r="D1" s="4" t="s">
        <v>244</v>
      </c>
    </row>
    <row r="3" spans="1:6" ht="12">
      <c r="A3" t="s">
        <v>245</v>
      </c>
      <c r="D3" s="1"/>
      <c r="E3" s="5" t="str">
        <f>'COURSE MEASUREMENT 5K'!D1</f>
        <v>St Leos School 5K</v>
      </c>
      <c r="F3" s="1"/>
    </row>
    <row r="4" ht="7.5" customHeight="1"/>
    <row r="5" spans="1:6" ht="12">
      <c r="A5" t="s">
        <v>246</v>
      </c>
      <c r="C5" s="5" t="s">
        <v>247</v>
      </c>
      <c r="D5" s="1"/>
      <c r="E5" t="s">
        <v>248</v>
      </c>
      <c r="F5" s="6">
        <v>38795</v>
      </c>
    </row>
    <row r="6" ht="7.5" customHeight="1"/>
    <row r="7" spans="1:7" ht="12">
      <c r="A7" t="s">
        <v>249</v>
      </c>
      <c r="C7" s="1" t="s">
        <v>250</v>
      </c>
      <c r="D7" s="1"/>
      <c r="E7" t="s">
        <v>251</v>
      </c>
      <c r="F7" s="1"/>
      <c r="G7" s="1"/>
    </row>
    <row r="8" ht="7.5" customHeight="1"/>
    <row r="9" ht="12">
      <c r="A9" t="s">
        <v>252</v>
      </c>
    </row>
    <row r="10" spans="2:7" ht="12">
      <c r="B10" s="1" t="s">
        <v>261</v>
      </c>
      <c r="C10" s="1" t="s">
        <v>253</v>
      </c>
      <c r="D10" s="1"/>
      <c r="E10" s="1"/>
      <c r="F10" s="1"/>
      <c r="G10" s="1" t="s">
        <v>214</v>
      </c>
    </row>
    <row r="11" spans="2:7" ht="12">
      <c r="B11" s="2" t="s">
        <v>254</v>
      </c>
      <c r="C11" s="2"/>
      <c r="D11" s="2" t="s">
        <v>255</v>
      </c>
      <c r="E11" s="2"/>
      <c r="F11" s="2" t="s">
        <v>256</v>
      </c>
      <c r="G11" s="2" t="s">
        <v>257</v>
      </c>
    </row>
    <row r="12" ht="7.5" customHeight="1"/>
    <row r="13" ht="12">
      <c r="A13" t="s">
        <v>258</v>
      </c>
    </row>
    <row r="14" spans="2:7" ht="12">
      <c r="B14" s="1" t="s">
        <v>261</v>
      </c>
      <c r="C14" s="1" t="s">
        <v>253</v>
      </c>
      <c r="D14" s="1"/>
      <c r="E14" s="1"/>
      <c r="F14" s="1"/>
      <c r="G14" s="1" t="s">
        <v>272</v>
      </c>
    </row>
    <row r="15" spans="2:7" ht="12">
      <c r="B15" s="2" t="s">
        <v>254</v>
      </c>
      <c r="C15" s="2"/>
      <c r="D15" s="2" t="s">
        <v>255</v>
      </c>
      <c r="E15" s="2"/>
      <c r="F15" s="2" t="s">
        <v>256</v>
      </c>
      <c r="G15" s="2" t="s">
        <v>257</v>
      </c>
    </row>
    <row r="16" ht="7.5" customHeight="1"/>
    <row r="17" ht="12">
      <c r="A17" t="s">
        <v>224</v>
      </c>
    </row>
    <row r="18" spans="1:7" ht="12">
      <c r="A18" t="s">
        <v>225</v>
      </c>
      <c r="B18" s="1"/>
      <c r="C18" s="5" t="s">
        <v>226</v>
      </c>
      <c r="D18" s="1"/>
      <c r="E18" s="1"/>
      <c r="F18" s="1"/>
      <c r="G18" s="1"/>
    </row>
    <row r="19" ht="6" customHeight="1"/>
    <row r="20" ht="12">
      <c r="A20" t="s">
        <v>227</v>
      </c>
    </row>
    <row r="22" ht="12">
      <c r="A22" t="s">
        <v>228</v>
      </c>
    </row>
    <row r="23" spans="1:7" ht="12">
      <c r="A23" t="s">
        <v>229</v>
      </c>
      <c r="F23" s="5" t="s">
        <v>230</v>
      </c>
      <c r="G23" s="3" t="s">
        <v>231</v>
      </c>
    </row>
    <row r="24" ht="6" customHeight="1"/>
    <row r="25" ht="12">
      <c r="A25" t="s">
        <v>232</v>
      </c>
    </row>
    <row r="26" ht="12">
      <c r="A26" t="s">
        <v>233</v>
      </c>
    </row>
    <row r="27" ht="12">
      <c r="A27" t="s">
        <v>234</v>
      </c>
    </row>
    <row r="28" ht="6" customHeight="1"/>
    <row r="29" spans="1:7" ht="12">
      <c r="A29" t="s">
        <v>235</v>
      </c>
      <c r="F29" s="5" t="s">
        <v>230</v>
      </c>
      <c r="G29" s="3" t="s">
        <v>231</v>
      </c>
    </row>
    <row r="30" ht="6" customHeight="1">
      <c r="F30" s="3"/>
    </row>
    <row r="31" spans="1:7" ht="12">
      <c r="A31" t="s">
        <v>236</v>
      </c>
      <c r="F31" s="5" t="s">
        <v>230</v>
      </c>
      <c r="G31" s="3" t="s">
        <v>231</v>
      </c>
    </row>
    <row r="33" ht="12">
      <c r="A33" t="s">
        <v>151</v>
      </c>
    </row>
    <row r="34" ht="7.5" customHeight="1"/>
    <row r="35" spans="1:7" ht="12">
      <c r="A35" t="s">
        <v>152</v>
      </c>
      <c r="C35" s="1"/>
      <c r="D35" s="6">
        <f>'BICYCLE CALIBRATION KS '!D1</f>
        <v>38775</v>
      </c>
      <c r="E35" s="6">
        <f>'BICYCLE CALIBRATION BW'!D1</f>
        <v>38775</v>
      </c>
      <c r="F35" s="8"/>
      <c r="G35" s="1"/>
    </row>
    <row r="36" ht="7.5" customHeight="1"/>
    <row r="37" spans="1:7" ht="12">
      <c r="A37" t="s">
        <v>153</v>
      </c>
      <c r="E37" s="5">
        <v>2</v>
      </c>
      <c r="F37" s="1"/>
      <c r="G37" s="1"/>
    </row>
    <row r="38" ht="7.5" customHeight="1"/>
    <row r="39" spans="1:7" ht="12">
      <c r="A39" t="s">
        <v>154</v>
      </c>
      <c r="C39" s="1" t="str">
        <f>'BICYCLE CALIBRATION KS '!D3</f>
        <v>Keith Stone</v>
      </c>
      <c r="D39" s="1"/>
      <c r="E39" s="1" t="str">
        <f>'BICYCLE CALIBRATION BW'!D3</f>
        <v>Bill Walker</v>
      </c>
      <c r="F39" s="1"/>
      <c r="G39" s="1"/>
    </row>
    <row r="40" ht="7.5" customHeight="1"/>
    <row r="41" spans="1:7" ht="12">
      <c r="A41" t="s">
        <v>155</v>
      </c>
      <c r="C41" s="1">
        <f>'COURSE MEASUREMENT 5K'!G57</f>
        <v>3.106856</v>
      </c>
      <c r="D41" s="1"/>
      <c r="E41" s="1"/>
      <c r="F41" s="1"/>
      <c r="G41" s="1"/>
    </row>
    <row r="42" ht="7.5" customHeight="1"/>
    <row r="43" spans="1:7" ht="12">
      <c r="A43" t="s">
        <v>156</v>
      </c>
      <c r="F43" s="5">
        <f>'COURSE MEASUREMENT 5K'!G61</f>
        <v>0.6949824385092285</v>
      </c>
      <c r="G43" s="1"/>
    </row>
    <row r="44" ht="7.5" customHeight="1"/>
    <row r="45" ht="12">
      <c r="A45" t="s">
        <v>157</v>
      </c>
    </row>
    <row r="46" spans="1:7" ht="12">
      <c r="A46" s="1"/>
      <c r="B46" s="1" t="s">
        <v>158</v>
      </c>
      <c r="C46" s="1"/>
      <c r="D46" s="1"/>
      <c r="E46" s="1"/>
      <c r="F46" s="1"/>
      <c r="G46" s="1"/>
    </row>
    <row r="47" spans="1:7" ht="12">
      <c r="A47" t="s">
        <v>159</v>
      </c>
      <c r="F47" s="5" t="s">
        <v>230</v>
      </c>
      <c r="G47" s="3" t="s">
        <v>231</v>
      </c>
    </row>
    <row r="48" ht="12" customHeight="1">
      <c r="F48" s="3"/>
    </row>
    <row r="49" spans="1:6" ht="12">
      <c r="A49" t="s">
        <v>68</v>
      </c>
      <c r="F49" s="3"/>
    </row>
    <row r="50" ht="7.5" customHeight="1">
      <c r="F50" s="3"/>
    </row>
    <row r="51" spans="1:7" ht="12">
      <c r="A51" t="s">
        <v>69</v>
      </c>
      <c r="F51" s="5" t="s">
        <v>230</v>
      </c>
      <c r="G51" s="3" t="s">
        <v>231</v>
      </c>
    </row>
    <row r="52" ht="7.5" customHeight="1"/>
    <row r="53" ht="12">
      <c r="A53" t="s">
        <v>70</v>
      </c>
    </row>
    <row r="54" ht="12">
      <c r="A54" t="s">
        <v>71</v>
      </c>
    </row>
    <row r="55" ht="12">
      <c r="A55" t="s">
        <v>72</v>
      </c>
    </row>
    <row r="56" ht="12">
      <c r="A56" t="s">
        <v>171</v>
      </c>
    </row>
    <row r="57" ht="12">
      <c r="A57" t="s">
        <v>172</v>
      </c>
    </row>
    <row r="58" ht="7.5" customHeight="1"/>
    <row r="59" ht="12">
      <c r="A59" t="s">
        <v>274</v>
      </c>
    </row>
    <row r="60" ht="12">
      <c r="A60" t="s">
        <v>275</v>
      </c>
    </row>
    <row r="61" ht="7.5" customHeight="1"/>
    <row r="62" spans="1:7" ht="12">
      <c r="A62" t="s">
        <v>276</v>
      </c>
      <c r="F62" s="7"/>
      <c r="G62" s="5" t="s">
        <v>277</v>
      </c>
    </row>
    <row r="63" ht="7.5" customHeight="1"/>
    <row r="64" ht="12">
      <c r="A64" t="s">
        <v>278</v>
      </c>
    </row>
    <row r="65" spans="1:7" ht="12">
      <c r="A65" t="s">
        <v>279</v>
      </c>
      <c r="F65" s="5" t="s">
        <v>230</v>
      </c>
      <c r="G65" s="3" t="s">
        <v>231</v>
      </c>
    </row>
    <row r="66" ht="7.5" customHeight="1"/>
    <row r="67" ht="12">
      <c r="A67" t="s">
        <v>280</v>
      </c>
    </row>
    <row r="69" ht="12">
      <c r="C69" s="4" t="s">
        <v>80</v>
      </c>
    </row>
    <row r="71" spans="1:7" ht="12">
      <c r="A71" t="s">
        <v>81</v>
      </c>
      <c r="F71" s="5" t="s">
        <v>226</v>
      </c>
      <c r="G71" s="3" t="s">
        <v>82</v>
      </c>
    </row>
    <row r="72" ht="12">
      <c r="A72" t="s">
        <v>173</v>
      </c>
    </row>
    <row r="73" ht="7.5" customHeight="1"/>
    <row r="74" spans="1:7" ht="12">
      <c r="A74" t="s">
        <v>174</v>
      </c>
      <c r="F74" s="5" t="s">
        <v>230</v>
      </c>
      <c r="G74" s="3" t="s">
        <v>231</v>
      </c>
    </row>
    <row r="75" ht="12">
      <c r="A75" t="s">
        <v>175</v>
      </c>
    </row>
    <row r="76" ht="7.5" customHeight="1"/>
    <row r="77" ht="12">
      <c r="A77" t="s">
        <v>176</v>
      </c>
    </row>
    <row r="78" spans="2:3" ht="12">
      <c r="B78" s="5" t="s">
        <v>230</v>
      </c>
      <c r="C78" s="3" t="s">
        <v>231</v>
      </c>
    </row>
    <row r="79" ht="7.5" customHeight="1"/>
    <row r="80" ht="12">
      <c r="A80" t="s">
        <v>177</v>
      </c>
    </row>
    <row r="81" ht="12">
      <c r="A81" t="s">
        <v>178</v>
      </c>
    </row>
    <row r="83" ht="12">
      <c r="A83" t="s">
        <v>179</v>
      </c>
    </row>
    <row r="85" spans="1:8" ht="12">
      <c r="A85" s="5" t="s">
        <v>18</v>
      </c>
      <c r="B85" t="s">
        <v>180</v>
      </c>
      <c r="C85" s="5">
        <v>1</v>
      </c>
      <c r="D85" t="s">
        <v>181</v>
      </c>
      <c r="E85" s="5"/>
      <c r="F85" t="s">
        <v>182</v>
      </c>
      <c r="G85" s="5"/>
      <c r="H85" t="s">
        <v>181</v>
      </c>
    </row>
    <row r="86" spans="1:6" ht="12">
      <c r="A86" s="5"/>
      <c r="B86" t="s">
        <v>183</v>
      </c>
      <c r="C86" s="5"/>
      <c r="D86" t="s">
        <v>181</v>
      </c>
      <c r="E86" s="5"/>
      <c r="F86" t="s">
        <v>184</v>
      </c>
    </row>
    <row r="87" spans="1:6" ht="12">
      <c r="A87" s="5"/>
      <c r="B87" t="s">
        <v>185</v>
      </c>
      <c r="E87" s="5"/>
      <c r="F87" t="s">
        <v>186</v>
      </c>
    </row>
    <row r="88" spans="1:6" ht="12">
      <c r="A88" s="5"/>
      <c r="B88" t="s">
        <v>187</v>
      </c>
      <c r="E88" s="5"/>
      <c r="F88" t="s">
        <v>188</v>
      </c>
    </row>
    <row r="90" spans="1:7" ht="12">
      <c r="A90" t="s">
        <v>99</v>
      </c>
      <c r="F90" s="1"/>
      <c r="G90" s="5" t="s">
        <v>19</v>
      </c>
    </row>
    <row r="92" ht="12">
      <c r="A92" t="s">
        <v>100</v>
      </c>
    </row>
    <row r="93" spans="1:8" ht="12">
      <c r="A93" s="3" t="s">
        <v>101</v>
      </c>
      <c r="B93" s="5">
        <v>908</v>
      </c>
      <c r="C93" s="3" t="s">
        <v>102</v>
      </c>
      <c r="D93" s="5">
        <v>905</v>
      </c>
      <c r="E93" s="3" t="s">
        <v>103</v>
      </c>
      <c r="F93" s="5">
        <v>951</v>
      </c>
      <c r="G93" s="3" t="s">
        <v>104</v>
      </c>
      <c r="H93" s="5">
        <v>826</v>
      </c>
    </row>
    <row r="95" spans="1:6" ht="12">
      <c r="A95" t="s">
        <v>105</v>
      </c>
      <c r="E95" s="5">
        <v>195</v>
      </c>
      <c r="F95" s="3" t="s">
        <v>106</v>
      </c>
    </row>
    <row r="97" ht="12">
      <c r="A97" t="s">
        <v>107</v>
      </c>
    </row>
    <row r="99" spans="1:6" ht="12">
      <c r="A99" s="5">
        <v>100</v>
      </c>
      <c r="B99" t="s">
        <v>108</v>
      </c>
      <c r="E99" s="5"/>
      <c r="F99" t="s">
        <v>109</v>
      </c>
    </row>
    <row r="100" spans="1:6" ht="12">
      <c r="A100" s="5"/>
      <c r="B100" t="s">
        <v>110</v>
      </c>
      <c r="E100" s="5"/>
      <c r="F100" t="s">
        <v>111</v>
      </c>
    </row>
    <row r="101" spans="1:6" ht="12">
      <c r="A101" s="5"/>
      <c r="B101" t="s">
        <v>112</v>
      </c>
      <c r="E101" s="5"/>
      <c r="F101" t="s">
        <v>113</v>
      </c>
    </row>
    <row r="102" spans="1:6" ht="12">
      <c r="A102" s="5"/>
      <c r="B102" t="s">
        <v>20</v>
      </c>
      <c r="E102" s="5"/>
      <c r="F102" t="s">
        <v>21</v>
      </c>
    </row>
    <row r="103" spans="1:6" ht="12">
      <c r="A103" s="5"/>
      <c r="B103" t="s">
        <v>22</v>
      </c>
      <c r="E103" s="5"/>
      <c r="F103" t="s">
        <v>23</v>
      </c>
    </row>
    <row r="104" spans="1:6" ht="12">
      <c r="A104" s="5"/>
      <c r="B104" t="s">
        <v>24</v>
      </c>
      <c r="E104" s="5"/>
      <c r="F104" t="s">
        <v>25</v>
      </c>
    </row>
    <row r="105" spans="1:6" ht="12">
      <c r="A105" s="5"/>
      <c r="B105" t="s">
        <v>26</v>
      </c>
      <c r="E105" s="5"/>
      <c r="F105" t="s">
        <v>27</v>
      </c>
    </row>
    <row r="107" ht="12">
      <c r="A107" t="s">
        <v>28</v>
      </c>
    </row>
    <row r="108" ht="12">
      <c r="A108" t="s">
        <v>29</v>
      </c>
    </row>
    <row r="110" ht="12">
      <c r="A110" t="s">
        <v>127</v>
      </c>
    </row>
    <row r="111" spans="6:7" ht="12">
      <c r="F111" s="5" t="s">
        <v>230</v>
      </c>
      <c r="G111" s="3" t="s">
        <v>231</v>
      </c>
    </row>
    <row r="113" ht="12">
      <c r="A113" t="s">
        <v>128</v>
      </c>
    </row>
    <row r="115" spans="1:8" ht="12">
      <c r="A115" s="1"/>
      <c r="B115" s="1" t="s">
        <v>219</v>
      </c>
      <c r="C115" s="1"/>
      <c r="D115" s="1"/>
      <c r="E115" s="1"/>
      <c r="F115" s="1"/>
      <c r="G115" s="1"/>
      <c r="H115" s="1"/>
    </row>
    <row r="117" ht="12">
      <c r="A117" t="s">
        <v>222</v>
      </c>
    </row>
    <row r="118" spans="1:7" ht="12">
      <c r="A118" t="s">
        <v>223</v>
      </c>
      <c r="F118" s="5" t="s">
        <v>230</v>
      </c>
      <c r="G118" s="3" t="s">
        <v>231</v>
      </c>
    </row>
    <row r="120" ht="12">
      <c r="A120" t="s">
        <v>34</v>
      </c>
    </row>
    <row r="122" spans="1:8" ht="12">
      <c r="A122" s="1"/>
      <c r="B122" s="1" t="s">
        <v>210</v>
      </c>
      <c r="C122" s="1"/>
      <c r="D122" s="1"/>
      <c r="E122" s="1"/>
      <c r="F122" s="1"/>
      <c r="G122" s="1"/>
      <c r="H122" s="1"/>
    </row>
    <row r="124" ht="12">
      <c r="A124" t="s">
        <v>35</v>
      </c>
    </row>
    <row r="125" spans="1:7" ht="12">
      <c r="A125" t="s">
        <v>36</v>
      </c>
      <c r="F125" s="5" t="s">
        <v>230</v>
      </c>
      <c r="G125" s="3" t="s">
        <v>231</v>
      </c>
    </row>
  </sheetData>
  <sheetProtection/>
  <printOptions horizontalCentered="1" verticalCentered="1"/>
  <pageMargins left="0.5" right="0.5" top="0.75" bottom="0.5" header="0.5" footer="0.5"/>
  <pageSetup fitToHeight="2" fitToWidth="1" orientation="portrait" scale="98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7">
      <selection activeCell="G48" sqref="G48"/>
    </sheetView>
  </sheetViews>
  <sheetFormatPr defaultColWidth="11.57421875" defaultRowHeight="12.75"/>
  <cols>
    <col min="1" max="1" width="5.00390625" style="0" customWidth="1"/>
    <col min="2" max="2" width="11.421875" style="0" customWidth="1"/>
    <col min="3" max="3" width="6.8515625" style="0" customWidth="1"/>
    <col min="4" max="4" width="9.28125" style="0" customWidth="1"/>
    <col min="5" max="5" width="11.421875" style="0" customWidth="1"/>
    <col min="6" max="6" width="6.140625" style="0" customWidth="1"/>
    <col min="7" max="7" width="9.00390625" style="0" customWidth="1"/>
    <col min="8" max="16384" width="11.421875" style="0" customWidth="1"/>
  </cols>
  <sheetData>
    <row r="1" spans="1:7" ht="12">
      <c r="A1" t="s">
        <v>37</v>
      </c>
      <c r="D1" s="1" t="s">
        <v>212</v>
      </c>
      <c r="E1" s="1"/>
      <c r="F1" s="1"/>
      <c r="G1" s="1"/>
    </row>
    <row r="3" spans="1:8" ht="12">
      <c r="A3" t="s">
        <v>38</v>
      </c>
      <c r="B3" s="7"/>
      <c r="C3" s="1" t="s">
        <v>250</v>
      </c>
      <c r="D3" s="1"/>
      <c r="E3" s="1"/>
      <c r="F3" s="1"/>
      <c r="G3" s="30" t="s">
        <v>205</v>
      </c>
      <c r="H3" s="6">
        <v>38775</v>
      </c>
    </row>
    <row r="5" spans="2:7" ht="12">
      <c r="B5" t="s">
        <v>39</v>
      </c>
      <c r="D5" s="41">
        <v>0.4791666666666667</v>
      </c>
      <c r="E5" t="s">
        <v>40</v>
      </c>
      <c r="G5" s="41">
        <v>0.5277777777777778</v>
      </c>
    </row>
    <row r="7" spans="2:9" ht="12">
      <c r="B7" t="s">
        <v>129</v>
      </c>
      <c r="E7" s="5">
        <v>34</v>
      </c>
      <c r="F7" t="s">
        <v>251</v>
      </c>
      <c r="G7" s="5">
        <v>34</v>
      </c>
      <c r="H7" t="s">
        <v>130</v>
      </c>
      <c r="I7" s="5">
        <f>(E7+G7)/2</f>
        <v>34</v>
      </c>
    </row>
    <row r="9" ht="12">
      <c r="A9" t="s">
        <v>131</v>
      </c>
    </row>
    <row r="11" spans="1:2" ht="12">
      <c r="A11" s="33" t="s">
        <v>132</v>
      </c>
      <c r="B11" t="s">
        <v>133</v>
      </c>
    </row>
    <row r="12" spans="1:2" ht="12">
      <c r="A12" s="30"/>
      <c r="B12" t="s">
        <v>134</v>
      </c>
    </row>
    <row r="13" spans="1:8" ht="12">
      <c r="A13" s="30"/>
      <c r="B13" s="5">
        <v>10</v>
      </c>
      <c r="C13" s="3" t="s">
        <v>135</v>
      </c>
      <c r="D13" s="5">
        <v>100</v>
      </c>
      <c r="E13" s="3" t="s">
        <v>136</v>
      </c>
      <c r="F13" s="5">
        <v>0</v>
      </c>
      <c r="G13" s="32" t="s">
        <v>194</v>
      </c>
      <c r="H13" s="5">
        <f>B13*D13+F13</f>
        <v>1000</v>
      </c>
    </row>
    <row r="14" spans="1:8" ht="12">
      <c r="A14" s="30"/>
      <c r="B14" s="3" t="s">
        <v>137</v>
      </c>
      <c r="D14" s="3" t="s">
        <v>138</v>
      </c>
      <c r="F14" s="3" t="s">
        <v>139</v>
      </c>
      <c r="H14" s="3" t="s">
        <v>140</v>
      </c>
    </row>
    <row r="15" spans="1:6" ht="12">
      <c r="A15" s="30"/>
      <c r="B15" s="3" t="s">
        <v>141</v>
      </c>
      <c r="D15" s="3" t="s">
        <v>142</v>
      </c>
      <c r="F15" s="3" t="s">
        <v>300</v>
      </c>
    </row>
    <row r="16" ht="12">
      <c r="A16" s="30"/>
    </row>
    <row r="17" spans="1:2" ht="12">
      <c r="A17" s="33" t="s">
        <v>143</v>
      </c>
      <c r="B17" t="s">
        <v>133</v>
      </c>
    </row>
    <row r="18" ht="12">
      <c r="B18" t="s">
        <v>134</v>
      </c>
    </row>
    <row r="19" spans="2:8" ht="12">
      <c r="B19" s="5">
        <v>10</v>
      </c>
      <c r="C19" s="3" t="s">
        <v>135</v>
      </c>
      <c r="D19" s="5">
        <v>100</v>
      </c>
      <c r="E19" s="3" t="s">
        <v>136</v>
      </c>
      <c r="F19" s="5">
        <v>0</v>
      </c>
      <c r="G19" s="32" t="s">
        <v>194</v>
      </c>
      <c r="H19" s="5">
        <f>B19*D19+F19</f>
        <v>1000</v>
      </c>
    </row>
    <row r="20" spans="2:8" ht="12">
      <c r="B20" s="3" t="s">
        <v>137</v>
      </c>
      <c r="D20" s="3" t="s">
        <v>138</v>
      </c>
      <c r="F20" s="3" t="s">
        <v>139</v>
      </c>
      <c r="H20" s="3" t="s">
        <v>140</v>
      </c>
    </row>
    <row r="21" spans="2:6" ht="12">
      <c r="B21" s="3" t="s">
        <v>141</v>
      </c>
      <c r="D21" s="3" t="s">
        <v>142</v>
      </c>
      <c r="F21" s="3" t="s">
        <v>300</v>
      </c>
    </row>
    <row r="23" spans="1:8" ht="12">
      <c r="A23" s="33" t="s">
        <v>144</v>
      </c>
      <c r="B23" t="s">
        <v>145</v>
      </c>
      <c r="H23" s="5">
        <f>(H13+H19)/2</f>
        <v>1000</v>
      </c>
    </row>
    <row r="25" spans="1:2" ht="12">
      <c r="A25" s="33" t="s">
        <v>146</v>
      </c>
      <c r="B25" t="s">
        <v>147</v>
      </c>
    </row>
    <row r="26" ht="12">
      <c r="B26" t="s">
        <v>148</v>
      </c>
    </row>
    <row r="27" ht="12">
      <c r="B27" t="s">
        <v>149</v>
      </c>
    </row>
    <row r="29" spans="2:8" ht="12">
      <c r="B29" s="36" t="s">
        <v>150</v>
      </c>
      <c r="C29" s="36"/>
      <c r="D29" s="37" t="s">
        <v>57</v>
      </c>
      <c r="E29" s="38"/>
      <c r="F29" s="39"/>
      <c r="G29" s="34"/>
      <c r="H29" s="2"/>
    </row>
    <row r="30" spans="2:8" ht="12">
      <c r="B30" s="36" t="s">
        <v>150</v>
      </c>
      <c r="C30" s="36"/>
      <c r="D30" s="37" t="s">
        <v>58</v>
      </c>
      <c r="E30" s="38"/>
      <c r="F30" s="39"/>
      <c r="G30" s="35"/>
      <c r="H30" s="2"/>
    </row>
    <row r="31" spans="2:5" ht="12">
      <c r="B31" t="s">
        <v>150</v>
      </c>
      <c r="E31" s="37">
        <f>1+(0.00000645*(I7-68))</f>
        <v>0.9997807</v>
      </c>
    </row>
    <row r="34" ht="12">
      <c r="B34" t="s">
        <v>59</v>
      </c>
    </row>
    <row r="35" ht="12">
      <c r="B35" t="s">
        <v>60</v>
      </c>
    </row>
    <row r="37" spans="1:2" ht="12">
      <c r="A37" s="31" t="s">
        <v>61</v>
      </c>
      <c r="B37" t="s">
        <v>62</v>
      </c>
    </row>
    <row r="38" ht="12">
      <c r="B38" t="s">
        <v>63</v>
      </c>
    </row>
    <row r="39" spans="2:8" ht="12">
      <c r="B39" s="42">
        <f>E31</f>
        <v>0.9997807</v>
      </c>
      <c r="C39" s="3" t="s">
        <v>135</v>
      </c>
      <c r="D39" s="3"/>
      <c r="E39" s="5">
        <f>H23</f>
        <v>1000</v>
      </c>
      <c r="F39" s="3"/>
      <c r="G39" s="3" t="s">
        <v>194</v>
      </c>
      <c r="H39" s="5">
        <f>E39*B39</f>
        <v>999.7806999999999</v>
      </c>
    </row>
    <row r="40" spans="2:9" ht="12">
      <c r="B40" s="3" t="s">
        <v>64</v>
      </c>
      <c r="C40" s="3"/>
      <c r="D40" s="3"/>
      <c r="E40" s="3" t="s">
        <v>65</v>
      </c>
      <c r="F40" s="3"/>
      <c r="G40" s="3"/>
      <c r="H40" s="3" t="s">
        <v>66</v>
      </c>
      <c r="I40" s="3"/>
    </row>
    <row r="42" spans="1:2" ht="12">
      <c r="A42" s="31" t="s">
        <v>67</v>
      </c>
      <c r="B42" t="s">
        <v>0</v>
      </c>
    </row>
    <row r="43" ht="12">
      <c r="B43" t="s">
        <v>1</v>
      </c>
    </row>
    <row r="44" ht="12">
      <c r="B44" t="s">
        <v>2</v>
      </c>
    </row>
    <row r="45" ht="12">
      <c r="B45" t="s">
        <v>73</v>
      </c>
    </row>
    <row r="47" spans="2:9" ht="12">
      <c r="B47" t="s">
        <v>74</v>
      </c>
      <c r="F47" s="1"/>
      <c r="G47" s="1">
        <f>E39</f>
        <v>1000</v>
      </c>
      <c r="H47" s="5" t="s">
        <v>273</v>
      </c>
      <c r="I47" s="1">
        <f>ABS((H39-1000)*12)</f>
        <v>2.6316000000010717</v>
      </c>
    </row>
  </sheetData>
  <sheetProtection/>
  <printOptions horizontalCentered="1" verticalCentered="1"/>
  <pageMargins left="0.5" right="0.5" top="0.75" bottom="0.5" header="0.5" footer="0.5"/>
  <pageSetup fitToHeight="1" fitToWidth="1" orientation="portrait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7">
      <selection activeCell="G59" sqref="G59"/>
    </sheetView>
  </sheetViews>
  <sheetFormatPr defaultColWidth="11.57421875" defaultRowHeight="12.75"/>
  <cols>
    <col min="1" max="1" width="5.8515625" style="0" customWidth="1"/>
    <col min="2" max="4" width="11.421875" style="0" customWidth="1"/>
    <col min="5" max="5" width="15.00390625" style="0" customWidth="1"/>
    <col min="6" max="6" width="4.00390625" style="0" customWidth="1"/>
    <col min="7" max="7" width="11.8515625" style="0" customWidth="1"/>
    <col min="8" max="16384" width="11.421875" style="0" customWidth="1"/>
  </cols>
  <sheetData>
    <row r="1" spans="1:9" ht="12">
      <c r="A1" s="33" t="s">
        <v>132</v>
      </c>
      <c r="B1" t="s">
        <v>75</v>
      </c>
      <c r="D1" s="1"/>
      <c r="E1" s="1" t="s">
        <v>212</v>
      </c>
      <c r="F1" s="1"/>
      <c r="G1" s="1"/>
      <c r="H1" s="1"/>
      <c r="I1" s="1"/>
    </row>
    <row r="2" ht="12">
      <c r="A2" s="30"/>
    </row>
    <row r="3" spans="1:9" ht="12">
      <c r="A3" s="33" t="s">
        <v>143</v>
      </c>
      <c r="B3" t="s">
        <v>76</v>
      </c>
      <c r="D3" s="1"/>
      <c r="E3" s="1" t="s">
        <v>213</v>
      </c>
      <c r="F3" s="1"/>
      <c r="G3" s="1"/>
      <c r="H3" s="1"/>
      <c r="I3" s="1"/>
    </row>
    <row r="4" ht="12">
      <c r="A4" s="30"/>
    </row>
    <row r="5" spans="1:9" ht="12">
      <c r="A5" s="33" t="s">
        <v>144</v>
      </c>
      <c r="B5" t="s">
        <v>38</v>
      </c>
      <c r="D5" s="1"/>
      <c r="E5" s="1" t="s">
        <v>250</v>
      </c>
      <c r="F5" s="1"/>
      <c r="G5" s="1"/>
      <c r="H5" s="1"/>
      <c r="I5" s="1"/>
    </row>
    <row r="6" ht="12">
      <c r="A6" s="30"/>
    </row>
    <row r="7" spans="1:9" ht="12">
      <c r="A7" s="33" t="s">
        <v>146</v>
      </c>
      <c r="B7" t="s">
        <v>77</v>
      </c>
      <c r="D7" s="1"/>
      <c r="E7" s="40">
        <v>38775</v>
      </c>
      <c r="F7" s="1"/>
      <c r="G7" s="1"/>
      <c r="H7" s="1"/>
      <c r="I7" s="1"/>
    </row>
    <row r="8" ht="12">
      <c r="A8" s="30"/>
    </row>
    <row r="9" spans="1:9" ht="12">
      <c r="A9" s="33" t="s">
        <v>61</v>
      </c>
      <c r="B9" t="s">
        <v>78</v>
      </c>
      <c r="E9" s="1"/>
      <c r="F9" s="1" t="s">
        <v>79</v>
      </c>
      <c r="G9" s="1"/>
      <c r="H9" s="1"/>
      <c r="I9" s="1"/>
    </row>
    <row r="10" ht="12">
      <c r="A10" s="30"/>
    </row>
    <row r="11" spans="1:9" ht="12">
      <c r="A11" s="33" t="s">
        <v>67</v>
      </c>
      <c r="B11" t="s">
        <v>3</v>
      </c>
      <c r="F11" s="1"/>
      <c r="G11" s="1">
        <v>2</v>
      </c>
      <c r="H11" s="1"/>
      <c r="I11" s="1"/>
    </row>
    <row r="12" ht="12">
      <c r="A12" s="30"/>
    </row>
    <row r="13" spans="1:7" ht="12">
      <c r="A13" s="33" t="s">
        <v>4</v>
      </c>
      <c r="B13" t="s">
        <v>5</v>
      </c>
      <c r="D13" s="1" t="s">
        <v>261</v>
      </c>
      <c r="E13" s="1"/>
      <c r="F13" t="s">
        <v>6</v>
      </c>
      <c r="G13" s="5" t="s">
        <v>214</v>
      </c>
    </row>
    <row r="14" spans="1:7" ht="12">
      <c r="A14" s="30"/>
      <c r="D14" s="30" t="s">
        <v>254</v>
      </c>
      <c r="G14" s="3" t="s">
        <v>7</v>
      </c>
    </row>
    <row r="15" ht="12">
      <c r="A15" s="30"/>
    </row>
    <row r="16" spans="1:7" ht="12">
      <c r="A16" s="30"/>
      <c r="D16" s="1" t="s">
        <v>8</v>
      </c>
      <c r="E16" s="1"/>
      <c r="F16" s="1"/>
      <c r="G16" s="1"/>
    </row>
    <row r="17" spans="1:7" ht="12">
      <c r="A17" s="30"/>
      <c r="D17" s="30" t="s">
        <v>255</v>
      </c>
      <c r="G17" s="3" t="s">
        <v>256</v>
      </c>
    </row>
    <row r="19" ht="12">
      <c r="B19" t="s">
        <v>9</v>
      </c>
    </row>
    <row r="21" spans="1:2" ht="12">
      <c r="A21" s="33" t="s">
        <v>10</v>
      </c>
      <c r="B21" t="s">
        <v>11</v>
      </c>
    </row>
    <row r="23" spans="3:5" ht="12">
      <c r="C23" t="s">
        <v>215</v>
      </c>
      <c r="E23" t="s">
        <v>12</v>
      </c>
    </row>
    <row r="25" spans="1:2" ht="12">
      <c r="A25" s="33" t="s">
        <v>13</v>
      </c>
      <c r="B25" t="s">
        <v>14</v>
      </c>
    </row>
    <row r="26" spans="1:2" ht="12">
      <c r="A26" s="30"/>
      <c r="B26" t="s">
        <v>15</v>
      </c>
    </row>
    <row r="27" spans="1:2" ht="12">
      <c r="A27" s="30"/>
      <c r="B27" t="s">
        <v>16</v>
      </c>
    </row>
    <row r="28" ht="12">
      <c r="A28" s="30"/>
    </row>
    <row r="29" spans="1:8" ht="12">
      <c r="A29" s="33" t="s">
        <v>17</v>
      </c>
      <c r="B29" t="s">
        <v>83</v>
      </c>
      <c r="E29" s="5" t="s">
        <v>230</v>
      </c>
      <c r="G29" t="s">
        <v>84</v>
      </c>
      <c r="H29" s="5" t="s">
        <v>230</v>
      </c>
    </row>
    <row r="31" spans="1:5" ht="12">
      <c r="A31" s="33" t="s">
        <v>85</v>
      </c>
      <c r="B31" t="s">
        <v>86</v>
      </c>
      <c r="E31" t="s">
        <v>87</v>
      </c>
    </row>
    <row r="33" spans="1:2" ht="12">
      <c r="A33" s="33" t="s">
        <v>88</v>
      </c>
      <c r="B33" t="s">
        <v>89</v>
      </c>
    </row>
    <row r="34" spans="1:4" ht="12">
      <c r="A34" s="30"/>
      <c r="B34" t="s">
        <v>90</v>
      </c>
      <c r="D34" t="s">
        <v>91</v>
      </c>
    </row>
    <row r="35" ht="12">
      <c r="A35" s="30"/>
    </row>
    <row r="36" spans="1:8" ht="12">
      <c r="A36" s="33" t="s">
        <v>92</v>
      </c>
      <c r="B36" t="s">
        <v>93</v>
      </c>
      <c r="E36" s="1"/>
      <c r="F36" s="1" t="s">
        <v>94</v>
      </c>
      <c r="G36" s="1"/>
      <c r="H36" s="1"/>
    </row>
    <row r="37" spans="1:2" ht="12">
      <c r="A37" s="30"/>
      <c r="B37" s="4" t="s">
        <v>95</v>
      </c>
    </row>
    <row r="38" spans="1:2" ht="12">
      <c r="A38" s="30"/>
      <c r="B38" t="s">
        <v>96</v>
      </c>
    </row>
    <row r="39" ht="12">
      <c r="A39" s="30"/>
    </row>
    <row r="40" spans="1:2" ht="12">
      <c r="A40" s="33" t="s">
        <v>97</v>
      </c>
      <c r="B40" s="4" t="s">
        <v>98</v>
      </c>
    </row>
    <row r="41" ht="12">
      <c r="B41" t="s">
        <v>41</v>
      </c>
    </row>
    <row r="42" ht="12">
      <c r="B42" t="s">
        <v>42</v>
      </c>
    </row>
    <row r="44" spans="1:2" ht="12">
      <c r="A44" s="33" t="s">
        <v>43</v>
      </c>
      <c r="B44" s="4" t="s">
        <v>44</v>
      </c>
    </row>
    <row r="45" spans="1:2" ht="12">
      <c r="A45" s="30"/>
      <c r="B45" t="s">
        <v>45</v>
      </c>
    </row>
    <row r="46" ht="12">
      <c r="A46" s="30"/>
    </row>
    <row r="47" spans="1:8" ht="12">
      <c r="A47" s="33" t="s">
        <v>46</v>
      </c>
      <c r="B47" t="s">
        <v>47</v>
      </c>
      <c r="F47" s="1"/>
      <c r="G47" s="1" t="s">
        <v>48</v>
      </c>
      <c r="H47" s="1"/>
    </row>
    <row r="48" ht="12">
      <c r="A48" s="30"/>
    </row>
    <row r="49" spans="1:8" ht="12">
      <c r="A49" s="33" t="s">
        <v>49</v>
      </c>
      <c r="B49" t="s">
        <v>50</v>
      </c>
      <c r="E49" s="43" t="s">
        <v>51</v>
      </c>
      <c r="F49" s="1"/>
      <c r="G49" s="1"/>
      <c r="H49" s="1"/>
    </row>
    <row r="50" ht="12">
      <c r="A50" s="30"/>
    </row>
    <row r="51" spans="1:8" ht="12">
      <c r="A51" s="33" t="s">
        <v>52</v>
      </c>
      <c r="B51" t="s">
        <v>53</v>
      </c>
      <c r="E51" s="1"/>
      <c r="F51" s="1" t="s">
        <v>230</v>
      </c>
      <c r="G51" s="1"/>
      <c r="H51" s="1"/>
    </row>
    <row r="52" ht="12">
      <c r="A52" s="30"/>
    </row>
    <row r="53" spans="1:2" ht="12">
      <c r="A53" s="33" t="s">
        <v>54</v>
      </c>
      <c r="B53" t="s">
        <v>55</v>
      </c>
    </row>
    <row r="54" ht="12">
      <c r="B54" t="s">
        <v>56</v>
      </c>
    </row>
    <row r="56" spans="3:7" ht="12">
      <c r="C56" t="s">
        <v>30</v>
      </c>
      <c r="G56" s="5">
        <v>3584</v>
      </c>
    </row>
    <row r="57" ht="12">
      <c r="G57" s="3"/>
    </row>
    <row r="58" spans="3:7" ht="12">
      <c r="C58" t="s">
        <v>31</v>
      </c>
      <c r="G58" s="5">
        <v>358</v>
      </c>
    </row>
    <row r="59" ht="12">
      <c r="G59" s="3"/>
    </row>
    <row r="60" spans="3:7" ht="12">
      <c r="C60" t="s">
        <v>32</v>
      </c>
      <c r="G60" s="5">
        <f>G56/G58</f>
        <v>10.011173184357542</v>
      </c>
    </row>
    <row r="61" ht="12">
      <c r="G61" s="3"/>
    </row>
    <row r="62" spans="3:7" ht="12">
      <c r="C62" t="s">
        <v>33</v>
      </c>
      <c r="G62" s="5">
        <f>INT(G60)</f>
        <v>10</v>
      </c>
    </row>
  </sheetData>
  <sheetProtection/>
  <printOptions horizontalCentered="1" verticalCentered="1"/>
  <pageMargins left="0.5" right="0.5" top="0.75" bottom="0.5" header="0.5" footer="0.5"/>
  <pageSetup fitToHeight="1" fitToWidth="1" orientation="portrait" scale="94"/>
  <headerFooter alignWithMargins="0">
    <oddHeader>&amp;C&amp;"Helvetica,Bold"APPLICATION FOR CERTIFICATION OF CALIBRATION COURSE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6384" width="11.421875" style="0" customWidth="1"/>
  </cols>
  <sheetData/>
  <sheetProtection/>
  <printOptions gridLines="1"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Measurement</dc:title>
  <dc:subject/>
  <dc:creator>Keith Stone</dc:creator>
  <cp:keywords>USATF</cp:keywords>
  <dc:description/>
  <cp:lastModifiedBy>Keith Stone</cp:lastModifiedBy>
  <cp:lastPrinted>2010-03-19T18:19:40Z</cp:lastPrinted>
  <dcterms:created xsi:type="dcterms:W3CDTF">2010-02-28T12:24:10Z</dcterms:created>
  <dcterms:modified xsi:type="dcterms:W3CDTF">2010-03-19T18:22:35Z</dcterms:modified>
  <cp:category/>
  <cp:version/>
  <cp:contentType/>
  <cp:contentStatus/>
</cp:coreProperties>
</file>